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123"/>
  <workbookPr/>
  <mc:AlternateContent xmlns:mc="http://schemas.openxmlformats.org/markup-compatibility/2006">
    <mc:Choice Requires="x15">
      <x15ac:absPath xmlns:x15ac="http://schemas.microsoft.com/office/spreadsheetml/2010/11/ac" url="/Users/gabrielrusznyak/Desktop/2018 - 2019 PROJEKTY/PU SR/2019 02 05/"/>
    </mc:Choice>
  </mc:AlternateContent>
  <xr:revisionPtr revIDLastSave="0" documentId="8_{8A427C02-A0E5-CB48-AAF4-B88F348D1DAC}" xr6:coauthVersionLast="40" xr6:coauthVersionMax="40" xr10:uidLastSave="{00000000-0000-0000-0000-000000000000}"/>
  <bookViews>
    <workbookView xWindow="0" yWindow="0" windowWidth="33600" windowHeight="21000" tabRatio="838" firstSheet="7" activeTab="11" xr2:uid="{00000000-000D-0000-FFFF-FFFF00000000}"/>
  </bookViews>
  <sheets>
    <sheet name="Úvod" sheetId="5" r:id="rId1"/>
    <sheet name="Zoznam hárkov" sheetId="25" r:id="rId2"/>
    <sheet name="Sumarizácia" sheetId="20" r:id="rId3"/>
    <sheet name="CBA - Agendové IS" sheetId="2" r:id="rId4"/>
    <sheet name="Analyza citlivosti - AgendovéIS" sheetId="7" r:id="rId5"/>
    <sheet name="Prínosy - Agendové IS" sheetId="4" r:id="rId6"/>
    <sheet name="Výdavky - Agendové IS" sheetId="6" r:id="rId7"/>
    <sheet name="Parametre - Agendové IS" sheetId="3" r:id="rId8"/>
    <sheet name="TCO" sheetId="11" r:id="rId9"/>
    <sheet name="TCO AS IS - SW" sheetId="17" r:id="rId10"/>
    <sheet name="TCO AS IS - HW" sheetId="18" r:id="rId11"/>
    <sheet name="TCO TO BE- SW" sheetId="9" r:id="rId12"/>
    <sheet name="TCO TO BE - HW" sheetId="10" r:id="rId13"/>
    <sheet name="ROZPAD Rozpočet vývoj Aplikácií" sheetId="28" r:id="rId14"/>
    <sheet name="Rozpočet - vývoj Aplikácií" sheetId="19" r:id="rId15"/>
    <sheet name="Rozpočet - HW a licencie" sheetId="27" r:id="rId16"/>
    <sheet name="Slepý rozpočet č.1" sheetId="26" r:id="rId17"/>
    <sheet name="Slepý rozpočet č.2" sheetId="29" r:id="rId18"/>
    <sheet name="Slepý rozpočet č.3" sheetId="30" r:id="rId19"/>
    <sheet name="Faktory" sheetId="1" r:id="rId20"/>
    <sheet name="Procesné mapy" sheetId="22" r:id="rId21"/>
    <sheet name="Procesy - AS IS" sheetId="23" r:id="rId22"/>
    <sheet name="Procesy - TO BE" sheetId="24" r:id="rId23"/>
    <sheet name="Rozdelenie prínosov" sheetId="14" r:id="rId24"/>
  </sheets>
  <definedNames>
    <definedName name="_xlnm.Print_Area" localSheetId="14">'Rozpočet - vývoj Aplikácií'!$A$1:$AH$47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D63" i="28" l="1"/>
  <c r="C63" i="28"/>
  <c r="D62" i="28"/>
  <c r="C62" i="28"/>
  <c r="D61" i="28"/>
  <c r="C61" i="28"/>
  <c r="D60" i="28"/>
  <c r="D59" i="28" s="1"/>
  <c r="C60" i="28"/>
  <c r="C59" i="28" s="1"/>
  <c r="B54" i="28"/>
  <c r="B53" i="28"/>
  <c r="B52" i="28"/>
  <c r="B51" i="28"/>
  <c r="B50" i="28"/>
  <c r="B49" i="28"/>
  <c r="B48" i="28"/>
  <c r="B47" i="28"/>
  <c r="B46" i="28"/>
  <c r="B45" i="28"/>
  <c r="B44" i="28"/>
  <c r="B43" i="28"/>
  <c r="B42" i="28"/>
  <c r="B63" i="28" l="1"/>
  <c r="B60" i="28"/>
  <c r="B61" i="28"/>
  <c r="B62" i="28"/>
  <c r="AQ31" i="30" l="1"/>
  <c r="AP31" i="30"/>
  <c r="AO31" i="30"/>
  <c r="AN31" i="30"/>
  <c r="AG31" i="30"/>
  <c r="AF31" i="30"/>
  <c r="AE31" i="30"/>
  <c r="AJ30" i="30"/>
  <c r="AI30" i="30"/>
  <c r="AH30" i="30"/>
  <c r="AD30" i="30"/>
  <c r="AJ29" i="30"/>
  <c r="AI29" i="30"/>
  <c r="AH29" i="30"/>
  <c r="AD29" i="30"/>
  <c r="AI28" i="30"/>
  <c r="AJ28" i="30" s="1"/>
  <c r="AH28" i="30"/>
  <c r="AD28" i="30"/>
  <c r="AJ27" i="30"/>
  <c r="AI27" i="30"/>
  <c r="AH27" i="30"/>
  <c r="AD27" i="30"/>
  <c r="AD26" i="30"/>
  <c r="AI25" i="30"/>
  <c r="AH25" i="30"/>
  <c r="AJ25" i="30" s="1"/>
  <c r="AD25" i="30"/>
  <c r="AI24" i="30"/>
  <c r="AJ24" i="30" s="1"/>
  <c r="AH24" i="30"/>
  <c r="AD24" i="30"/>
  <c r="AI23" i="30"/>
  <c r="AJ23" i="30" s="1"/>
  <c r="AH23" i="30"/>
  <c r="AD23" i="30"/>
  <c r="AI22" i="30"/>
  <c r="AJ22" i="30" s="1"/>
  <c r="AH22" i="30"/>
  <c r="AD22" i="30"/>
  <c r="AD21" i="30"/>
  <c r="AI20" i="30"/>
  <c r="AJ20" i="30" s="1"/>
  <c r="AH20" i="30"/>
  <c r="AD20" i="30"/>
  <c r="AJ19" i="30"/>
  <c r="AI19" i="30"/>
  <c r="AH19" i="30"/>
  <c r="AD19" i="30"/>
  <c r="AI18" i="30"/>
  <c r="AH18" i="30"/>
  <c r="AJ18" i="30" s="1"/>
  <c r="AD18" i="30"/>
  <c r="AI17" i="30"/>
  <c r="AJ17" i="30" s="1"/>
  <c r="AH17" i="30"/>
  <c r="AD17" i="30"/>
  <c r="AD16" i="30"/>
  <c r="AI15" i="30"/>
  <c r="AJ15" i="30" s="1"/>
  <c r="AH15" i="30"/>
  <c r="AD15" i="30"/>
  <c r="AI14" i="30"/>
  <c r="AJ14" i="30" s="1"/>
  <c r="AH14" i="30"/>
  <c r="AD14" i="30"/>
  <c r="AI13" i="30"/>
  <c r="AJ13" i="30" s="1"/>
  <c r="AH13" i="30"/>
  <c r="AD13" i="30"/>
  <c r="AI12" i="30"/>
  <c r="AJ12" i="30" s="1"/>
  <c r="AH12" i="30"/>
  <c r="AD12" i="30"/>
  <c r="AD11" i="30"/>
  <c r="AI10" i="30"/>
  <c r="AJ10" i="30" s="1"/>
  <c r="AH10" i="30"/>
  <c r="AD10" i="30"/>
  <c r="AJ9" i="30"/>
  <c r="AI9" i="30"/>
  <c r="AH9" i="30"/>
  <c r="AD9" i="30"/>
  <c r="AI8" i="30"/>
  <c r="AH8" i="30"/>
  <c r="AJ8" i="30" s="1"/>
  <c r="AD8" i="30"/>
  <c r="AI7" i="30"/>
  <c r="AI31" i="30" s="1"/>
  <c r="AH7" i="30"/>
  <c r="AH31" i="30" s="1"/>
  <c r="AD7" i="30"/>
  <c r="AD6" i="30"/>
  <c r="AD31" i="30" s="1"/>
  <c r="AJ7" i="30" l="1"/>
  <c r="AJ31" i="30" s="1"/>
  <c r="AQ6" i="29" l="1"/>
  <c r="AH7" i="29"/>
  <c r="AI7" i="29"/>
  <c r="AJ7" i="29" s="1"/>
  <c r="AQ7" i="29"/>
  <c r="AH8" i="29"/>
  <c r="AI8" i="29"/>
  <c r="AJ8" i="29"/>
  <c r="AQ8" i="29"/>
  <c r="AQ31" i="29" s="1"/>
  <c r="AH9" i="29"/>
  <c r="AH31" i="29" s="1"/>
  <c r="AI9" i="29"/>
  <c r="AI31" i="29" s="1"/>
  <c r="AJ9" i="29"/>
  <c r="AQ9" i="29"/>
  <c r="AH10" i="29"/>
  <c r="AI10" i="29"/>
  <c r="AJ10" i="29"/>
  <c r="AH12" i="29"/>
  <c r="AI12" i="29"/>
  <c r="AJ12" i="29"/>
  <c r="AH13" i="29"/>
  <c r="AI13" i="29"/>
  <c r="AJ13" i="29"/>
  <c r="AH14" i="29"/>
  <c r="AI14" i="29"/>
  <c r="AJ14" i="29" s="1"/>
  <c r="AH15" i="29"/>
  <c r="AI15" i="29"/>
  <c r="AJ15" i="29"/>
  <c r="AH17" i="29"/>
  <c r="AI17" i="29"/>
  <c r="AJ17" i="29"/>
  <c r="AH18" i="29"/>
  <c r="AI18" i="29"/>
  <c r="AJ18" i="29"/>
  <c r="AH19" i="29"/>
  <c r="AI19" i="29"/>
  <c r="AJ19" i="29" s="1"/>
  <c r="AH20" i="29"/>
  <c r="AI20" i="29"/>
  <c r="AJ20" i="29"/>
  <c r="AH22" i="29"/>
  <c r="AI22" i="29"/>
  <c r="AJ22" i="29"/>
  <c r="AH23" i="29"/>
  <c r="AI23" i="29"/>
  <c r="AJ23" i="29"/>
  <c r="AH24" i="29"/>
  <c r="AI24" i="29"/>
  <c r="AJ24" i="29" s="1"/>
  <c r="AH25" i="29"/>
  <c r="AI25" i="29"/>
  <c r="AJ25" i="29" s="1"/>
  <c r="AH27" i="29"/>
  <c r="AI27" i="29"/>
  <c r="AJ27" i="29"/>
  <c r="AH28" i="29"/>
  <c r="AI28" i="29"/>
  <c r="AJ28" i="29" s="1"/>
  <c r="AH29" i="29"/>
  <c r="AI29" i="29"/>
  <c r="AJ29" i="29" s="1"/>
  <c r="AH30" i="29"/>
  <c r="AI30" i="29"/>
  <c r="AJ30" i="29" s="1"/>
  <c r="AD31" i="29"/>
  <c r="AE31" i="29"/>
  <c r="AF31" i="29"/>
  <c r="AG31" i="29"/>
  <c r="AN31" i="29"/>
  <c r="AO31" i="29"/>
  <c r="AP31" i="29"/>
  <c r="AJ31" i="29" l="1"/>
  <c r="AP31" i="26" l="1"/>
  <c r="AO31" i="26"/>
  <c r="AN31" i="26"/>
  <c r="AG31" i="26"/>
  <c r="AF31" i="26"/>
  <c r="AE31" i="26"/>
  <c r="AD31" i="26"/>
  <c r="AJ30" i="26"/>
  <c r="AI30" i="26"/>
  <c r="AH30" i="26"/>
  <c r="AJ29" i="26"/>
  <c r="AI29" i="26"/>
  <c r="AH29" i="26"/>
  <c r="AI28" i="26"/>
  <c r="AJ28" i="26" s="1"/>
  <c r="AH28" i="26"/>
  <c r="AI27" i="26"/>
  <c r="AJ27" i="26" s="1"/>
  <c r="AH27" i="26"/>
  <c r="AJ25" i="26"/>
  <c r="AI25" i="26"/>
  <c r="AH25" i="26"/>
  <c r="AJ24" i="26"/>
  <c r="AI24" i="26"/>
  <c r="AH24" i="26"/>
  <c r="AI23" i="26"/>
  <c r="AJ23" i="26" s="1"/>
  <c r="AH23" i="26"/>
  <c r="AI22" i="26"/>
  <c r="AJ22" i="26" s="1"/>
  <c r="AH22" i="26"/>
  <c r="AJ20" i="26"/>
  <c r="AI20" i="26"/>
  <c r="AH20" i="26"/>
  <c r="AJ19" i="26"/>
  <c r="AI19" i="26"/>
  <c r="AH19" i="26"/>
  <c r="AI18" i="26"/>
  <c r="AJ18" i="26" s="1"/>
  <c r="AH18" i="26"/>
  <c r="AI17" i="26"/>
  <c r="AJ17" i="26" s="1"/>
  <c r="AH17" i="26"/>
  <c r="AJ15" i="26"/>
  <c r="AI15" i="26"/>
  <c r="AH15" i="26"/>
  <c r="AI14" i="26"/>
  <c r="AJ14" i="26" s="1"/>
  <c r="AH14" i="26"/>
  <c r="AI13" i="26"/>
  <c r="AJ13" i="26" s="1"/>
  <c r="AH13" i="26"/>
  <c r="AI12" i="26"/>
  <c r="AJ12" i="26" s="1"/>
  <c r="AH12" i="26"/>
  <c r="AJ10" i="26"/>
  <c r="AI10" i="26"/>
  <c r="AH10" i="26"/>
  <c r="AQ9" i="26"/>
  <c r="AI9" i="26"/>
  <c r="AH9" i="26"/>
  <c r="AJ9" i="26" s="1"/>
  <c r="AQ8" i="26"/>
  <c r="AI8" i="26"/>
  <c r="AH8" i="26"/>
  <c r="AH31" i="26" s="1"/>
  <c r="AQ7" i="26"/>
  <c r="AJ7" i="26"/>
  <c r="AI7" i="26"/>
  <c r="AI31" i="26" s="1"/>
  <c r="AH7" i="26"/>
  <c r="AQ6" i="26"/>
  <c r="AQ31" i="26" s="1"/>
  <c r="AJ31" i="26" l="1"/>
  <c r="AJ8" i="26"/>
  <c r="J25" i="9" l="1"/>
  <c r="J78" i="9"/>
  <c r="I78" i="9"/>
  <c r="AO7" i="3" l="1"/>
  <c r="AO8" i="3" s="1"/>
  <c r="AO9" i="3" s="1"/>
  <c r="AO10" i="3" s="1"/>
  <c r="AO11" i="3" s="1"/>
  <c r="AO12" i="3" s="1"/>
  <c r="AO13" i="3" s="1"/>
  <c r="AO14" i="3" s="1"/>
  <c r="AO15" i="3" s="1"/>
  <c r="AN7" i="3"/>
  <c r="AN8" i="3" s="1"/>
  <c r="AN9" i="3" s="1"/>
  <c r="AN10" i="3" s="1"/>
  <c r="AN11" i="3" s="1"/>
  <c r="AN12" i="3" s="1"/>
  <c r="AN13" i="3" s="1"/>
  <c r="AN14" i="3" s="1"/>
  <c r="AN15" i="3" s="1"/>
  <c r="AL7" i="3"/>
  <c r="AL8" i="3" s="1"/>
  <c r="AL9" i="3" s="1"/>
  <c r="AL10" i="3" s="1"/>
  <c r="AL11" i="3" s="1"/>
  <c r="AL12" i="3" s="1"/>
  <c r="AL13" i="3" s="1"/>
  <c r="AL14" i="3" s="1"/>
  <c r="AL15" i="3" s="1"/>
  <c r="AK7" i="3"/>
  <c r="AK8" i="3" s="1"/>
  <c r="AK9" i="3" s="1"/>
  <c r="AK10" i="3" s="1"/>
  <c r="AK11" i="3" s="1"/>
  <c r="AK12" i="3" s="1"/>
  <c r="AK13" i="3" s="1"/>
  <c r="AK14" i="3" s="1"/>
  <c r="AK15" i="3" s="1"/>
  <c r="AI7" i="3"/>
  <c r="AI8" i="3" s="1"/>
  <c r="AI9" i="3" s="1"/>
  <c r="AI10" i="3" s="1"/>
  <c r="AI11" i="3" s="1"/>
  <c r="AI12" i="3" s="1"/>
  <c r="AI13" i="3" s="1"/>
  <c r="AI14" i="3" s="1"/>
  <c r="AI15" i="3" s="1"/>
  <c r="AH7" i="3"/>
  <c r="AH8" i="3" s="1"/>
  <c r="AH9" i="3" s="1"/>
  <c r="AH10" i="3" s="1"/>
  <c r="AH11" i="3" s="1"/>
  <c r="AH12" i="3" s="1"/>
  <c r="AH13" i="3" s="1"/>
  <c r="AH14" i="3" s="1"/>
  <c r="AH15" i="3" s="1"/>
  <c r="AF7" i="3"/>
  <c r="AF8" i="3" s="1"/>
  <c r="AF9" i="3" s="1"/>
  <c r="AF10" i="3" s="1"/>
  <c r="AF11" i="3" s="1"/>
  <c r="AF12" i="3" s="1"/>
  <c r="AF13" i="3" s="1"/>
  <c r="AF14" i="3" s="1"/>
  <c r="AF15" i="3" s="1"/>
  <c r="AE7" i="3"/>
  <c r="AE8" i="3" s="1"/>
  <c r="AE9" i="3" s="1"/>
  <c r="AE10" i="3" s="1"/>
  <c r="AE11" i="3" s="1"/>
  <c r="AE12" i="3" s="1"/>
  <c r="AE13" i="3" s="1"/>
  <c r="AE14" i="3" s="1"/>
  <c r="AE15" i="3" s="1"/>
  <c r="AC7" i="3"/>
  <c r="AC8" i="3" s="1"/>
  <c r="AC9" i="3" s="1"/>
  <c r="AC10" i="3" s="1"/>
  <c r="AC11" i="3" s="1"/>
  <c r="AC12" i="3" s="1"/>
  <c r="AC13" i="3" s="1"/>
  <c r="AC14" i="3" s="1"/>
  <c r="AC15" i="3" s="1"/>
  <c r="AB7" i="3"/>
  <c r="AB8" i="3" s="1"/>
  <c r="AB9" i="3" s="1"/>
  <c r="AB10" i="3" s="1"/>
  <c r="AB11" i="3" s="1"/>
  <c r="AB12" i="3" s="1"/>
  <c r="AB13" i="3" s="1"/>
  <c r="AB14" i="3" s="1"/>
  <c r="AB15" i="3" s="1"/>
  <c r="Z7" i="3"/>
  <c r="Z8" i="3" s="1"/>
  <c r="Z9" i="3" s="1"/>
  <c r="Z10" i="3" s="1"/>
  <c r="Z11" i="3" s="1"/>
  <c r="Z12" i="3" s="1"/>
  <c r="Z13" i="3" s="1"/>
  <c r="Z14" i="3" s="1"/>
  <c r="Z15" i="3" s="1"/>
  <c r="Y7" i="3"/>
  <c r="Y8" i="3" s="1"/>
  <c r="Y9" i="3" s="1"/>
  <c r="Y10" i="3" s="1"/>
  <c r="Y11" i="3" s="1"/>
  <c r="Y12" i="3" s="1"/>
  <c r="Y13" i="3" s="1"/>
  <c r="Y14" i="3" s="1"/>
  <c r="Y15" i="3" s="1"/>
  <c r="W7" i="3"/>
  <c r="W8" i="3" s="1"/>
  <c r="W9" i="3" s="1"/>
  <c r="W10" i="3" s="1"/>
  <c r="W11" i="3" s="1"/>
  <c r="W12" i="3" s="1"/>
  <c r="W13" i="3" s="1"/>
  <c r="W14" i="3" s="1"/>
  <c r="W15" i="3" s="1"/>
  <c r="V7" i="3"/>
  <c r="V8" i="3" s="1"/>
  <c r="V9" i="3" s="1"/>
  <c r="V10" i="3" s="1"/>
  <c r="V11" i="3" s="1"/>
  <c r="V12" i="3" s="1"/>
  <c r="V13" i="3" s="1"/>
  <c r="V14" i="3" s="1"/>
  <c r="V15" i="3" s="1"/>
  <c r="T7" i="3"/>
  <c r="T8" i="3" s="1"/>
  <c r="T9" i="3" s="1"/>
  <c r="T10" i="3" s="1"/>
  <c r="T11" i="3" s="1"/>
  <c r="T12" i="3" s="1"/>
  <c r="T13" i="3" s="1"/>
  <c r="T14" i="3" s="1"/>
  <c r="T15" i="3" s="1"/>
  <c r="S7" i="3"/>
  <c r="S8" i="3" s="1"/>
  <c r="S9" i="3" s="1"/>
  <c r="S10" i="3" s="1"/>
  <c r="S11" i="3" s="1"/>
  <c r="S12" i="3" s="1"/>
  <c r="S13" i="3" s="1"/>
  <c r="S14" i="3" s="1"/>
  <c r="S15" i="3" s="1"/>
  <c r="Q8" i="3"/>
  <c r="Q9" i="3" s="1"/>
  <c r="Q10" i="3" s="1"/>
  <c r="Q11" i="3" s="1"/>
  <c r="Q12" i="3" s="1"/>
  <c r="Q13" i="3" s="1"/>
  <c r="Q14" i="3" s="1"/>
  <c r="Q15" i="3" s="1"/>
  <c r="Q7" i="3"/>
  <c r="P7" i="3"/>
  <c r="P8" i="3" s="1"/>
  <c r="P9" i="3" s="1"/>
  <c r="P10" i="3" s="1"/>
  <c r="P11" i="3" s="1"/>
  <c r="P12" i="3" s="1"/>
  <c r="P13" i="3" s="1"/>
  <c r="P14" i="3" s="1"/>
  <c r="P15" i="3" s="1"/>
  <c r="N7" i="3"/>
  <c r="N8" i="3" s="1"/>
  <c r="N9" i="3" s="1"/>
  <c r="N10" i="3" s="1"/>
  <c r="N11" i="3" s="1"/>
  <c r="N12" i="3" s="1"/>
  <c r="N13" i="3" s="1"/>
  <c r="N14" i="3" s="1"/>
  <c r="N15" i="3" s="1"/>
  <c r="M7" i="3"/>
  <c r="M8" i="3" s="1"/>
  <c r="M9" i="3" s="1"/>
  <c r="M10" i="3" s="1"/>
  <c r="M11" i="3" s="1"/>
  <c r="M12" i="3" s="1"/>
  <c r="M13" i="3" s="1"/>
  <c r="M14" i="3" s="1"/>
  <c r="M15" i="3" s="1"/>
  <c r="K7" i="3"/>
  <c r="K8" i="3" s="1"/>
  <c r="K9" i="3" s="1"/>
  <c r="K10" i="3" s="1"/>
  <c r="K11" i="3" s="1"/>
  <c r="K12" i="3" s="1"/>
  <c r="K13" i="3" s="1"/>
  <c r="K14" i="3" s="1"/>
  <c r="K15" i="3" s="1"/>
  <c r="J8" i="3"/>
  <c r="J9" i="3" s="1"/>
  <c r="J10" i="3" s="1"/>
  <c r="J11" i="3" s="1"/>
  <c r="J12" i="3" s="1"/>
  <c r="J13" i="3" s="1"/>
  <c r="J14" i="3" s="1"/>
  <c r="J15" i="3" s="1"/>
  <c r="J7" i="3"/>
  <c r="H7" i="3"/>
  <c r="H8" i="3" s="1"/>
  <c r="H9" i="3" s="1"/>
  <c r="H10" i="3" s="1"/>
  <c r="H11" i="3" s="1"/>
  <c r="H12" i="3" s="1"/>
  <c r="H13" i="3" s="1"/>
  <c r="H14" i="3" s="1"/>
  <c r="H15" i="3" s="1"/>
  <c r="G7" i="3"/>
  <c r="G8" i="3" s="1"/>
  <c r="G9" i="3" s="1"/>
  <c r="G10" i="3" s="1"/>
  <c r="G11" i="3" s="1"/>
  <c r="G12" i="3" s="1"/>
  <c r="G13" i="3" s="1"/>
  <c r="G14" i="3" s="1"/>
  <c r="G15" i="3" s="1"/>
  <c r="E10" i="27" l="1"/>
  <c r="AH27" i="19" l="1"/>
  <c r="AG27" i="19"/>
  <c r="AG21" i="19"/>
  <c r="AG15" i="19"/>
  <c r="AH21" i="19"/>
  <c r="AH15" i="19"/>
  <c r="AH14" i="19"/>
  <c r="I34" i="10" l="1"/>
  <c r="D106" i="3" l="1"/>
  <c r="D105" i="3"/>
  <c r="D104" i="3"/>
  <c r="D103" i="3"/>
  <c r="D102" i="3"/>
  <c r="D101" i="3"/>
  <c r="D100" i="3"/>
  <c r="D99" i="3"/>
  <c r="D98" i="3"/>
  <c r="D97" i="3"/>
  <c r="E57" i="3"/>
  <c r="E58" i="3"/>
  <c r="E59" i="3"/>
  <c r="E60" i="3"/>
  <c r="E61" i="3"/>
  <c r="E62" i="3"/>
  <c r="E63" i="3"/>
  <c r="E64" i="3"/>
  <c r="E65" i="3"/>
  <c r="E56" i="3"/>
  <c r="D57" i="3"/>
  <c r="D58" i="3"/>
  <c r="D59" i="3"/>
  <c r="D60" i="3"/>
  <c r="D61" i="3"/>
  <c r="D62" i="3"/>
  <c r="D63" i="3"/>
  <c r="D64" i="3"/>
  <c r="D65" i="3"/>
  <c r="D56" i="3"/>
  <c r="E47" i="3"/>
  <c r="E48" i="3"/>
  <c r="E49" i="3"/>
  <c r="E50" i="3"/>
  <c r="E51" i="3"/>
  <c r="E52" i="3"/>
  <c r="E53" i="3"/>
  <c r="E54" i="3"/>
  <c r="E55" i="3"/>
  <c r="E46" i="3"/>
  <c r="D47" i="3"/>
  <c r="D48" i="3"/>
  <c r="D49" i="3"/>
  <c r="D50" i="3"/>
  <c r="D51" i="3"/>
  <c r="D52" i="3"/>
  <c r="D53" i="3"/>
  <c r="D54" i="3"/>
  <c r="D55" i="3"/>
  <c r="D46" i="3"/>
  <c r="E12" i="3"/>
  <c r="E7" i="3"/>
  <c r="E8" i="3"/>
  <c r="E9" i="3"/>
  <c r="E10" i="3"/>
  <c r="E11" i="3"/>
  <c r="E13" i="3"/>
  <c r="E14" i="3"/>
  <c r="E15" i="3"/>
  <c r="E6" i="3"/>
  <c r="D7" i="3"/>
  <c r="D8" i="3"/>
  <c r="D9" i="3"/>
  <c r="D10" i="3"/>
  <c r="D11" i="3"/>
  <c r="D12" i="3"/>
  <c r="D13" i="3"/>
  <c r="D14" i="3"/>
  <c r="D15" i="3"/>
  <c r="D6" i="3"/>
  <c r="AK136" i="3"/>
  <c r="AH136" i="3"/>
  <c r="AE136" i="3"/>
  <c r="AB136" i="3"/>
  <c r="Y136" i="3"/>
  <c r="V136" i="3"/>
  <c r="S136" i="3"/>
  <c r="P136" i="3"/>
  <c r="AK135" i="3"/>
  <c r="AH135" i="3"/>
  <c r="AE135" i="3"/>
  <c r="AB135" i="3"/>
  <c r="Y135" i="3"/>
  <c r="V135" i="3"/>
  <c r="S135" i="3"/>
  <c r="P135" i="3"/>
  <c r="AK134" i="3"/>
  <c r="AH134" i="3"/>
  <c r="AE134" i="3"/>
  <c r="AB134" i="3"/>
  <c r="Y134" i="3"/>
  <c r="V134" i="3"/>
  <c r="S134" i="3"/>
  <c r="P134" i="3"/>
  <c r="AK133" i="3"/>
  <c r="AH133" i="3"/>
  <c r="AE133" i="3"/>
  <c r="AB133" i="3"/>
  <c r="Y133" i="3"/>
  <c r="V133" i="3"/>
  <c r="S133" i="3"/>
  <c r="P133" i="3"/>
  <c r="AK132" i="3"/>
  <c r="AH132" i="3"/>
  <c r="AE132" i="3"/>
  <c r="AB132" i="3"/>
  <c r="Y132" i="3"/>
  <c r="V132" i="3"/>
  <c r="S132" i="3"/>
  <c r="P132" i="3"/>
  <c r="AK131" i="3"/>
  <c r="AH131" i="3"/>
  <c r="AE131" i="3"/>
  <c r="AB131" i="3"/>
  <c r="Y131" i="3"/>
  <c r="V131" i="3"/>
  <c r="S131" i="3"/>
  <c r="P131" i="3"/>
  <c r="AK130" i="3"/>
  <c r="AH130" i="3"/>
  <c r="AE130" i="3"/>
  <c r="AB130" i="3"/>
  <c r="Y130" i="3"/>
  <c r="V130" i="3"/>
  <c r="S130" i="3"/>
  <c r="P130" i="3"/>
  <c r="AK129" i="3"/>
  <c r="AH129" i="3"/>
  <c r="AE129" i="3"/>
  <c r="AB129" i="3"/>
  <c r="Y129" i="3"/>
  <c r="V129" i="3"/>
  <c r="S129" i="3"/>
  <c r="P129" i="3"/>
  <c r="AK128" i="3"/>
  <c r="AH128" i="3"/>
  <c r="AE128" i="3"/>
  <c r="AB128" i="3"/>
  <c r="Y128" i="3"/>
  <c r="V128" i="3"/>
  <c r="S128" i="3"/>
  <c r="P128" i="3"/>
  <c r="AK127" i="3"/>
  <c r="AH127" i="3"/>
  <c r="AE127" i="3"/>
  <c r="AB127" i="3"/>
  <c r="Y127" i="3"/>
  <c r="V127" i="3"/>
  <c r="S127" i="3"/>
  <c r="P127" i="3"/>
  <c r="AL126" i="3"/>
  <c r="AK126" i="3"/>
  <c r="AI126" i="3"/>
  <c r="AH126" i="3"/>
  <c r="AF126" i="3"/>
  <c r="AE126" i="3"/>
  <c r="AG126" i="3" s="1"/>
  <c r="AC126" i="3"/>
  <c r="AB126" i="3"/>
  <c r="Z126" i="3"/>
  <c r="Y126" i="3"/>
  <c r="W126" i="3"/>
  <c r="V126" i="3"/>
  <c r="T126" i="3"/>
  <c r="S126" i="3"/>
  <c r="Q126" i="3"/>
  <c r="P126" i="3"/>
  <c r="AL125" i="3"/>
  <c r="AK125" i="3"/>
  <c r="AI125" i="3"/>
  <c r="AH125" i="3"/>
  <c r="AF125" i="3"/>
  <c r="AE125" i="3"/>
  <c r="AC125" i="3"/>
  <c r="AB125" i="3"/>
  <c r="Z125" i="3"/>
  <c r="Y125" i="3"/>
  <c r="W125" i="3"/>
  <c r="V125" i="3"/>
  <c r="T125" i="3"/>
  <c r="S125" i="3"/>
  <c r="Q125" i="3"/>
  <c r="P125" i="3"/>
  <c r="AL124" i="3"/>
  <c r="AM124" i="3" s="1"/>
  <c r="AK124" i="3"/>
  <c r="AI124" i="3"/>
  <c r="AH124" i="3"/>
  <c r="AF124" i="3"/>
  <c r="AE124" i="3"/>
  <c r="AC124" i="3"/>
  <c r="AB124" i="3"/>
  <c r="Z124" i="3"/>
  <c r="Y124" i="3"/>
  <c r="W124" i="3"/>
  <c r="X124" i="3" s="1"/>
  <c r="V124" i="3"/>
  <c r="T124" i="3"/>
  <c r="S124" i="3"/>
  <c r="Q124" i="3"/>
  <c r="P124" i="3"/>
  <c r="AL123" i="3"/>
  <c r="AK123" i="3"/>
  <c r="AI123" i="3"/>
  <c r="AH123" i="3"/>
  <c r="AF123" i="3"/>
  <c r="AE123" i="3"/>
  <c r="AC123" i="3"/>
  <c r="AB123" i="3"/>
  <c r="Z123" i="3"/>
  <c r="Y123" i="3"/>
  <c r="W123" i="3"/>
  <c r="V123" i="3"/>
  <c r="T123" i="3"/>
  <c r="S123" i="3"/>
  <c r="Q123" i="3"/>
  <c r="P123" i="3"/>
  <c r="AL122" i="3"/>
  <c r="AK122" i="3"/>
  <c r="AI122" i="3"/>
  <c r="AJ122" i="3" s="1"/>
  <c r="AH122" i="3"/>
  <c r="AF122" i="3"/>
  <c r="AE122" i="3"/>
  <c r="AC122" i="3"/>
  <c r="AB122" i="3"/>
  <c r="Z122" i="3"/>
  <c r="AA122" i="3" s="1"/>
  <c r="Y122" i="3"/>
  <c r="W122" i="3"/>
  <c r="V122" i="3"/>
  <c r="T122" i="3"/>
  <c r="S122" i="3"/>
  <c r="Q122" i="3"/>
  <c r="P122" i="3"/>
  <c r="AL121" i="3"/>
  <c r="AK121" i="3"/>
  <c r="AI121" i="3"/>
  <c r="AH121" i="3"/>
  <c r="AF121" i="3"/>
  <c r="AE121" i="3"/>
  <c r="AC121" i="3"/>
  <c r="AB121" i="3"/>
  <c r="Z121" i="3"/>
  <c r="Y121" i="3"/>
  <c r="W121" i="3"/>
  <c r="V121" i="3"/>
  <c r="T121" i="3"/>
  <c r="S121" i="3"/>
  <c r="Q121" i="3"/>
  <c r="P121" i="3"/>
  <c r="AL120" i="3"/>
  <c r="AK120" i="3"/>
  <c r="AI120" i="3"/>
  <c r="AH120" i="3"/>
  <c r="AF120" i="3"/>
  <c r="AE120" i="3"/>
  <c r="AC120" i="3"/>
  <c r="AB120" i="3"/>
  <c r="Z120" i="3"/>
  <c r="Y120" i="3"/>
  <c r="W120" i="3"/>
  <c r="V120" i="3"/>
  <c r="T120" i="3"/>
  <c r="S120" i="3"/>
  <c r="Q120" i="3"/>
  <c r="P120" i="3"/>
  <c r="AL119" i="3"/>
  <c r="AK119" i="3"/>
  <c r="AI119" i="3"/>
  <c r="AH119" i="3"/>
  <c r="AF119" i="3"/>
  <c r="AE119" i="3"/>
  <c r="AC119" i="3"/>
  <c r="AB119" i="3"/>
  <c r="Z119" i="3"/>
  <c r="Y119" i="3"/>
  <c r="W119" i="3"/>
  <c r="V119" i="3"/>
  <c r="T119" i="3"/>
  <c r="S119" i="3"/>
  <c r="Q119" i="3"/>
  <c r="P119" i="3"/>
  <c r="AL118" i="3"/>
  <c r="AM118" i="3" s="1"/>
  <c r="AK118" i="3"/>
  <c r="AI118" i="3"/>
  <c r="AH118" i="3"/>
  <c r="AF118" i="3"/>
  <c r="AE118" i="3"/>
  <c r="AC118" i="3"/>
  <c r="AB118" i="3"/>
  <c r="Z118" i="3"/>
  <c r="Y118" i="3"/>
  <c r="W118" i="3"/>
  <c r="V118" i="3"/>
  <c r="T118" i="3"/>
  <c r="S118" i="3"/>
  <c r="Q118" i="3"/>
  <c r="P118" i="3"/>
  <c r="AL117" i="3"/>
  <c r="AK117" i="3"/>
  <c r="AI117" i="3"/>
  <c r="AH117" i="3"/>
  <c r="AF117" i="3"/>
  <c r="AE117" i="3"/>
  <c r="AG117" i="3" s="1"/>
  <c r="AC117" i="3"/>
  <c r="AB117" i="3"/>
  <c r="Z117" i="3"/>
  <c r="Y117" i="3"/>
  <c r="W117" i="3"/>
  <c r="V117" i="3"/>
  <c r="T117" i="3"/>
  <c r="S117" i="3"/>
  <c r="U117" i="3" s="1"/>
  <c r="Q117" i="3"/>
  <c r="P117" i="3"/>
  <c r="AL116" i="3"/>
  <c r="AK116" i="3"/>
  <c r="AI116" i="3"/>
  <c r="AF116" i="3"/>
  <c r="AC116" i="3"/>
  <c r="Z116" i="3"/>
  <c r="W116" i="3"/>
  <c r="V116" i="3"/>
  <c r="T116" i="3"/>
  <c r="S116" i="3"/>
  <c r="Q116" i="3"/>
  <c r="AL115" i="3"/>
  <c r="AI115" i="3"/>
  <c r="AF115" i="3"/>
  <c r="AC115" i="3"/>
  <c r="AB115" i="3"/>
  <c r="Z115" i="3"/>
  <c r="W115" i="3"/>
  <c r="T115" i="3"/>
  <c r="Q115" i="3"/>
  <c r="AL114" i="3"/>
  <c r="AI114" i="3"/>
  <c r="AH114" i="3"/>
  <c r="AF114" i="3"/>
  <c r="AC114" i="3"/>
  <c r="Z114" i="3"/>
  <c r="W114" i="3"/>
  <c r="T114" i="3"/>
  <c r="S114" i="3"/>
  <c r="Q114" i="3"/>
  <c r="P114" i="3"/>
  <c r="AL113" i="3"/>
  <c r="AI113" i="3"/>
  <c r="AF113" i="3"/>
  <c r="AC113" i="3"/>
  <c r="Z113" i="3"/>
  <c r="Y113" i="3"/>
  <c r="W113" i="3"/>
  <c r="T113" i="3"/>
  <c r="Q113" i="3"/>
  <c r="AL112" i="3"/>
  <c r="AI112" i="3"/>
  <c r="AF112" i="3"/>
  <c r="AE112" i="3"/>
  <c r="AC112" i="3"/>
  <c r="AB112" i="3"/>
  <c r="Z112" i="3"/>
  <c r="W112" i="3"/>
  <c r="T112" i="3"/>
  <c r="Q112" i="3"/>
  <c r="AL111" i="3"/>
  <c r="AK111" i="3"/>
  <c r="AI111" i="3"/>
  <c r="AH111" i="3"/>
  <c r="AF111" i="3"/>
  <c r="AC111" i="3"/>
  <c r="Z111" i="3"/>
  <c r="W111" i="3"/>
  <c r="T111" i="3"/>
  <c r="Q111" i="3"/>
  <c r="P111" i="3"/>
  <c r="AL110" i="3"/>
  <c r="AI110" i="3"/>
  <c r="AF110" i="3"/>
  <c r="AC110" i="3"/>
  <c r="Z110" i="3"/>
  <c r="Y110" i="3"/>
  <c r="W110" i="3"/>
  <c r="V110" i="3"/>
  <c r="T110" i="3"/>
  <c r="Q110" i="3"/>
  <c r="AE109" i="3"/>
  <c r="AC109" i="3"/>
  <c r="AB109" i="3"/>
  <c r="AK108" i="3"/>
  <c r="AI108" i="3"/>
  <c r="AH108" i="3"/>
  <c r="T108" i="3"/>
  <c r="S108" i="3"/>
  <c r="Q108" i="3"/>
  <c r="P108" i="3"/>
  <c r="Z107" i="3"/>
  <c r="Y107" i="3"/>
  <c r="W107" i="3"/>
  <c r="V107" i="3"/>
  <c r="AL96" i="3"/>
  <c r="AM96" i="3" s="1"/>
  <c r="AK96" i="3"/>
  <c r="AI96" i="3"/>
  <c r="AJ96" i="3" s="1"/>
  <c r="AH96" i="3"/>
  <c r="AF96" i="3"/>
  <c r="AE96" i="3"/>
  <c r="AC96" i="3"/>
  <c r="AB96" i="3"/>
  <c r="Z96" i="3"/>
  <c r="Y96" i="3"/>
  <c r="W96" i="3"/>
  <c r="V96" i="3"/>
  <c r="T96" i="3"/>
  <c r="S96" i="3"/>
  <c r="Q96" i="3"/>
  <c r="P96" i="3"/>
  <c r="AL95" i="3"/>
  <c r="AK95" i="3"/>
  <c r="AI95" i="3"/>
  <c r="AH95" i="3"/>
  <c r="AF95" i="3"/>
  <c r="AE95" i="3"/>
  <c r="AC95" i="3"/>
  <c r="AB95" i="3"/>
  <c r="Z95" i="3"/>
  <c r="AA95" i="3" s="1"/>
  <c r="Y95" i="3"/>
  <c r="W95" i="3"/>
  <c r="V95" i="3"/>
  <c r="T95" i="3"/>
  <c r="S95" i="3"/>
  <c r="Q95" i="3"/>
  <c r="P95" i="3"/>
  <c r="AL94" i="3"/>
  <c r="AK94" i="3"/>
  <c r="AI94" i="3"/>
  <c r="AH94" i="3"/>
  <c r="AF94" i="3"/>
  <c r="AE94" i="3"/>
  <c r="AC94" i="3"/>
  <c r="AB94" i="3"/>
  <c r="Z94" i="3"/>
  <c r="Y94" i="3"/>
  <c r="W94" i="3"/>
  <c r="V94" i="3"/>
  <c r="T94" i="3"/>
  <c r="S94" i="3"/>
  <c r="Q94" i="3"/>
  <c r="P94" i="3"/>
  <c r="AL93" i="3"/>
  <c r="AM93" i="3" s="1"/>
  <c r="AK93" i="3"/>
  <c r="AI93" i="3"/>
  <c r="AJ93" i="3" s="1"/>
  <c r="AH93" i="3"/>
  <c r="AF93" i="3"/>
  <c r="AE93" i="3"/>
  <c r="AC93" i="3"/>
  <c r="AB93" i="3"/>
  <c r="Z93" i="3"/>
  <c r="Y93" i="3"/>
  <c r="W93" i="3"/>
  <c r="V93" i="3"/>
  <c r="T93" i="3"/>
  <c r="S93" i="3"/>
  <c r="Q93" i="3"/>
  <c r="P93" i="3"/>
  <c r="AL92" i="3"/>
  <c r="AK92" i="3"/>
  <c r="AI92" i="3"/>
  <c r="AH92" i="3"/>
  <c r="AF92" i="3"/>
  <c r="AE92" i="3"/>
  <c r="AC92" i="3"/>
  <c r="AB92" i="3"/>
  <c r="Z92" i="3"/>
  <c r="Y92" i="3"/>
  <c r="W92" i="3"/>
  <c r="X92" i="3" s="1"/>
  <c r="V92" i="3"/>
  <c r="T92" i="3"/>
  <c r="S92" i="3"/>
  <c r="Q92" i="3"/>
  <c r="P92" i="3"/>
  <c r="AL91" i="3"/>
  <c r="AK91" i="3"/>
  <c r="AI91" i="3"/>
  <c r="AH91" i="3"/>
  <c r="AF91" i="3"/>
  <c r="AE91" i="3"/>
  <c r="AC91" i="3"/>
  <c r="AB91" i="3"/>
  <c r="Z91" i="3"/>
  <c r="Y91" i="3"/>
  <c r="W91" i="3"/>
  <c r="V91" i="3"/>
  <c r="T91" i="3"/>
  <c r="S91" i="3"/>
  <c r="Q91" i="3"/>
  <c r="P91" i="3"/>
  <c r="AL90" i="3"/>
  <c r="AM90" i="3" s="1"/>
  <c r="AK90" i="3"/>
  <c r="AI90" i="3"/>
  <c r="AJ90" i="3" s="1"/>
  <c r="AH90" i="3"/>
  <c r="AF90" i="3"/>
  <c r="AE90" i="3"/>
  <c r="AC90" i="3"/>
  <c r="AB90" i="3"/>
  <c r="Z90" i="3"/>
  <c r="Y90" i="3"/>
  <c r="W90" i="3"/>
  <c r="V90" i="3"/>
  <c r="T90" i="3"/>
  <c r="S90" i="3"/>
  <c r="Q90" i="3"/>
  <c r="P90" i="3"/>
  <c r="AL89" i="3"/>
  <c r="AK89" i="3"/>
  <c r="AI89" i="3"/>
  <c r="AH89" i="3"/>
  <c r="AF89" i="3"/>
  <c r="AE89" i="3"/>
  <c r="AC89" i="3"/>
  <c r="AB89" i="3"/>
  <c r="Z89" i="3"/>
  <c r="Y89" i="3"/>
  <c r="W89" i="3"/>
  <c r="X89" i="3" s="1"/>
  <c r="V89" i="3"/>
  <c r="T89" i="3"/>
  <c r="S89" i="3"/>
  <c r="Q89" i="3"/>
  <c r="P89" i="3"/>
  <c r="AL88" i="3"/>
  <c r="AK88" i="3"/>
  <c r="AI88" i="3"/>
  <c r="AH88" i="3"/>
  <c r="AF88" i="3"/>
  <c r="AE88" i="3"/>
  <c r="AC88" i="3"/>
  <c r="AB88" i="3"/>
  <c r="Z88" i="3"/>
  <c r="Y88" i="3"/>
  <c r="W88" i="3"/>
  <c r="V88" i="3"/>
  <c r="T88" i="3"/>
  <c r="S88" i="3"/>
  <c r="Q88" i="3"/>
  <c r="P88" i="3"/>
  <c r="AL87" i="3"/>
  <c r="AK87" i="3"/>
  <c r="AI87" i="3"/>
  <c r="AJ87" i="3" s="1"/>
  <c r="AH87" i="3"/>
  <c r="AF87" i="3"/>
  <c r="AE87" i="3"/>
  <c r="AC87" i="3"/>
  <c r="AB87" i="3"/>
  <c r="Z87" i="3"/>
  <c r="Y87" i="3"/>
  <c r="W87" i="3"/>
  <c r="V87" i="3"/>
  <c r="T87" i="3"/>
  <c r="S87" i="3"/>
  <c r="Q87" i="3"/>
  <c r="R87" i="3" s="1"/>
  <c r="P87" i="3"/>
  <c r="AK76" i="3"/>
  <c r="AH76" i="3"/>
  <c r="AE76" i="3"/>
  <c r="AB76" i="3"/>
  <c r="Y76" i="3"/>
  <c r="V76" i="3"/>
  <c r="S76" i="3"/>
  <c r="P76" i="3"/>
  <c r="AK75" i="3"/>
  <c r="AH75" i="3"/>
  <c r="AE75" i="3"/>
  <c r="AB75" i="3"/>
  <c r="Y75" i="3"/>
  <c r="V75" i="3"/>
  <c r="S75" i="3"/>
  <c r="P75" i="3"/>
  <c r="AK74" i="3"/>
  <c r="AH74" i="3"/>
  <c r="AE74" i="3"/>
  <c r="AB74" i="3"/>
  <c r="Y74" i="3"/>
  <c r="V74" i="3"/>
  <c r="S74" i="3"/>
  <c r="P74" i="3"/>
  <c r="AK73" i="3"/>
  <c r="AH73" i="3"/>
  <c r="AE73" i="3"/>
  <c r="AB73" i="3"/>
  <c r="Y73" i="3"/>
  <c r="V73" i="3"/>
  <c r="S73" i="3"/>
  <c r="P73" i="3"/>
  <c r="AK72" i="3"/>
  <c r="AH72" i="3"/>
  <c r="AE72" i="3"/>
  <c r="AB72" i="3"/>
  <c r="Y72" i="3"/>
  <c r="V72" i="3"/>
  <c r="S72" i="3"/>
  <c r="P72" i="3"/>
  <c r="AK71" i="3"/>
  <c r="AH71" i="3"/>
  <c r="AE71" i="3"/>
  <c r="AB71" i="3"/>
  <c r="Y71" i="3"/>
  <c r="V71" i="3"/>
  <c r="S71" i="3"/>
  <c r="P71" i="3"/>
  <c r="AK70" i="3"/>
  <c r="AH70" i="3"/>
  <c r="AE70" i="3"/>
  <c r="AB70" i="3"/>
  <c r="Y70" i="3"/>
  <c r="V70" i="3"/>
  <c r="S70" i="3"/>
  <c r="P70" i="3"/>
  <c r="AK69" i="3"/>
  <c r="AH69" i="3"/>
  <c r="AE69" i="3"/>
  <c r="AB69" i="3"/>
  <c r="Y69" i="3"/>
  <c r="V69" i="3"/>
  <c r="S69" i="3"/>
  <c r="P69" i="3"/>
  <c r="AK68" i="3"/>
  <c r="AH68" i="3"/>
  <c r="AE68" i="3"/>
  <c r="AB68" i="3"/>
  <c r="Y68" i="3"/>
  <c r="V68" i="3"/>
  <c r="S68" i="3"/>
  <c r="P68" i="3"/>
  <c r="AK67" i="3"/>
  <c r="AH67" i="3"/>
  <c r="AE67" i="3"/>
  <c r="AB67" i="3"/>
  <c r="Y67" i="3"/>
  <c r="V67" i="3"/>
  <c r="S67" i="3"/>
  <c r="P67" i="3"/>
  <c r="AM65" i="3"/>
  <c r="AJ65" i="3"/>
  <c r="AG65" i="3"/>
  <c r="AD65" i="3"/>
  <c r="AA65" i="3"/>
  <c r="X65" i="3"/>
  <c r="U65" i="3"/>
  <c r="R65" i="3"/>
  <c r="AM64" i="3"/>
  <c r="AJ64" i="3"/>
  <c r="AG64" i="3"/>
  <c r="AD64" i="3"/>
  <c r="AA64" i="3"/>
  <c r="X64" i="3"/>
  <c r="U64" i="3"/>
  <c r="R64" i="3"/>
  <c r="AM63" i="3"/>
  <c r="AJ63" i="3"/>
  <c r="AG63" i="3"/>
  <c r="AD63" i="3"/>
  <c r="AA63" i="3"/>
  <c r="X63" i="3"/>
  <c r="U63" i="3"/>
  <c r="R63" i="3"/>
  <c r="AM62" i="3"/>
  <c r="AJ62" i="3"/>
  <c r="AG62" i="3"/>
  <c r="AD62" i="3"/>
  <c r="AA62" i="3"/>
  <c r="X62" i="3"/>
  <c r="U62" i="3"/>
  <c r="R62" i="3"/>
  <c r="AM61" i="3"/>
  <c r="AJ61" i="3"/>
  <c r="AG61" i="3"/>
  <c r="AD61" i="3"/>
  <c r="AA61" i="3"/>
  <c r="X61" i="3"/>
  <c r="U61" i="3"/>
  <c r="R61" i="3"/>
  <c r="AM60" i="3"/>
  <c r="AJ60" i="3"/>
  <c r="AG60" i="3"/>
  <c r="AD60" i="3"/>
  <c r="AA60" i="3"/>
  <c r="X60" i="3"/>
  <c r="U60" i="3"/>
  <c r="R60" i="3"/>
  <c r="AM59" i="3"/>
  <c r="AJ59" i="3"/>
  <c r="AG59" i="3"/>
  <c r="AD59" i="3"/>
  <c r="AA59" i="3"/>
  <c r="X59" i="3"/>
  <c r="U59" i="3"/>
  <c r="R59" i="3"/>
  <c r="AM58" i="3"/>
  <c r="AJ58" i="3"/>
  <c r="AG58" i="3"/>
  <c r="AD58" i="3"/>
  <c r="AA58" i="3"/>
  <c r="X58" i="3"/>
  <c r="U58" i="3"/>
  <c r="R58" i="3"/>
  <c r="AM57" i="3"/>
  <c r="AJ57" i="3"/>
  <c r="AG57" i="3"/>
  <c r="AD57" i="3"/>
  <c r="AA57" i="3"/>
  <c r="X57" i="3"/>
  <c r="U57" i="3"/>
  <c r="R57" i="3"/>
  <c r="AM56" i="3"/>
  <c r="AJ56" i="3"/>
  <c r="AG56" i="3"/>
  <c r="AD56" i="3"/>
  <c r="AA56" i="3"/>
  <c r="X56" i="3"/>
  <c r="U56" i="3"/>
  <c r="R56" i="3"/>
  <c r="AM55" i="3"/>
  <c r="AJ55" i="3"/>
  <c r="AG55" i="3"/>
  <c r="AD55" i="3"/>
  <c r="AA55" i="3"/>
  <c r="X55" i="3"/>
  <c r="U55" i="3"/>
  <c r="AM54" i="3"/>
  <c r="AJ54" i="3"/>
  <c r="AG54" i="3"/>
  <c r="AD54" i="3"/>
  <c r="AA54" i="3"/>
  <c r="X54" i="3"/>
  <c r="U54" i="3"/>
  <c r="AM53" i="3"/>
  <c r="AJ53" i="3"/>
  <c r="AG53" i="3"/>
  <c r="AD53" i="3"/>
  <c r="AA53" i="3"/>
  <c r="X53" i="3"/>
  <c r="U53" i="3"/>
  <c r="AM52" i="3"/>
  <c r="AJ52" i="3"/>
  <c r="AG52" i="3"/>
  <c r="AD52" i="3"/>
  <c r="AA52" i="3"/>
  <c r="X52" i="3"/>
  <c r="U52" i="3"/>
  <c r="AM51" i="3"/>
  <c r="AJ51" i="3"/>
  <c r="AG51" i="3"/>
  <c r="AD51" i="3"/>
  <c r="AA51" i="3"/>
  <c r="X51" i="3"/>
  <c r="U51" i="3"/>
  <c r="AM50" i="3"/>
  <c r="AJ50" i="3"/>
  <c r="AG50" i="3"/>
  <c r="AD50" i="3"/>
  <c r="AA50" i="3"/>
  <c r="X50" i="3"/>
  <c r="U50" i="3"/>
  <c r="AM49" i="3"/>
  <c r="AJ49" i="3"/>
  <c r="AG49" i="3"/>
  <c r="AD49" i="3"/>
  <c r="AA49" i="3"/>
  <c r="X49" i="3"/>
  <c r="U49" i="3"/>
  <c r="AM48" i="3"/>
  <c r="AJ48" i="3"/>
  <c r="AG48" i="3"/>
  <c r="AD48" i="3"/>
  <c r="AA48" i="3"/>
  <c r="X48" i="3"/>
  <c r="U48" i="3"/>
  <c r="AM47" i="3"/>
  <c r="AJ47" i="3"/>
  <c r="AG47" i="3"/>
  <c r="AD47" i="3"/>
  <c r="AA47" i="3"/>
  <c r="X47" i="3"/>
  <c r="U47" i="3"/>
  <c r="AM46" i="3"/>
  <c r="AJ46" i="3"/>
  <c r="AG46" i="3"/>
  <c r="AD46" i="3"/>
  <c r="AA46" i="3"/>
  <c r="X46" i="3"/>
  <c r="U46" i="3"/>
  <c r="R55" i="3"/>
  <c r="R54" i="3"/>
  <c r="R53" i="3"/>
  <c r="R52" i="3"/>
  <c r="R51" i="3"/>
  <c r="R50" i="3"/>
  <c r="R49" i="3"/>
  <c r="R48" i="3"/>
  <c r="R47" i="3"/>
  <c r="R46" i="3"/>
  <c r="AM45" i="3"/>
  <c r="AJ45" i="3"/>
  <c r="AG45" i="3"/>
  <c r="AM44" i="3"/>
  <c r="AJ44" i="3"/>
  <c r="AG44" i="3"/>
  <c r="AM43" i="3"/>
  <c r="AJ43" i="3"/>
  <c r="AG43" i="3"/>
  <c r="AM42" i="3"/>
  <c r="AJ42" i="3"/>
  <c r="AG42" i="3"/>
  <c r="AM41" i="3"/>
  <c r="AJ41" i="3"/>
  <c r="AG41" i="3"/>
  <c r="AM40" i="3"/>
  <c r="AJ40" i="3"/>
  <c r="AG40" i="3"/>
  <c r="AM39" i="3"/>
  <c r="AJ39" i="3"/>
  <c r="AG39" i="3"/>
  <c r="AM38" i="3"/>
  <c r="AJ38" i="3"/>
  <c r="AG38" i="3"/>
  <c r="AM37" i="3"/>
  <c r="AJ37" i="3"/>
  <c r="AG37" i="3"/>
  <c r="AM36" i="3"/>
  <c r="AJ36" i="3"/>
  <c r="AG36" i="3"/>
  <c r="AD45" i="3"/>
  <c r="AA45" i="3"/>
  <c r="X45" i="3"/>
  <c r="AD44" i="3"/>
  <c r="AA44" i="3"/>
  <c r="X44" i="3"/>
  <c r="AD43" i="3"/>
  <c r="AA43" i="3"/>
  <c r="X43" i="3"/>
  <c r="AD42" i="3"/>
  <c r="AA42" i="3"/>
  <c r="X42" i="3"/>
  <c r="AD41" i="3"/>
  <c r="AA41" i="3"/>
  <c r="X41" i="3"/>
  <c r="AD40" i="3"/>
  <c r="AA40" i="3"/>
  <c r="X40" i="3"/>
  <c r="AD39" i="3"/>
  <c r="AA39" i="3"/>
  <c r="X39" i="3"/>
  <c r="AD38" i="3"/>
  <c r="AA38" i="3"/>
  <c r="X38" i="3"/>
  <c r="AD37" i="3"/>
  <c r="AA37" i="3"/>
  <c r="X37" i="3"/>
  <c r="AD36" i="3"/>
  <c r="AA36" i="3"/>
  <c r="X36" i="3"/>
  <c r="U45" i="3"/>
  <c r="U44" i="3"/>
  <c r="U43" i="3"/>
  <c r="U42" i="3"/>
  <c r="U41" i="3"/>
  <c r="U40" i="3"/>
  <c r="U39" i="3"/>
  <c r="U38" i="3"/>
  <c r="U37" i="3"/>
  <c r="U36" i="3"/>
  <c r="R45" i="3"/>
  <c r="R44" i="3"/>
  <c r="R43" i="3"/>
  <c r="R42" i="3"/>
  <c r="R41" i="3"/>
  <c r="R40" i="3"/>
  <c r="R39" i="3"/>
  <c r="R38" i="3"/>
  <c r="R37" i="3"/>
  <c r="R36" i="3"/>
  <c r="AM35" i="3"/>
  <c r="AM34" i="3"/>
  <c r="AM33" i="3"/>
  <c r="AM32" i="3"/>
  <c r="AM31" i="3"/>
  <c r="AM30" i="3"/>
  <c r="AM29" i="3"/>
  <c r="AM28" i="3"/>
  <c r="AM27" i="3"/>
  <c r="AM26" i="3"/>
  <c r="AJ35" i="3"/>
  <c r="AJ34" i="3"/>
  <c r="AJ33" i="3"/>
  <c r="AJ32" i="3"/>
  <c r="AJ31" i="3"/>
  <c r="AJ30" i="3"/>
  <c r="AJ29" i="3"/>
  <c r="AJ28" i="3"/>
  <c r="AJ27" i="3"/>
  <c r="AJ26" i="3"/>
  <c r="AG35" i="3"/>
  <c r="AG34" i="3"/>
  <c r="AG33" i="3"/>
  <c r="AG32" i="3"/>
  <c r="AG31" i="3"/>
  <c r="AG30" i="3"/>
  <c r="AG29" i="3"/>
  <c r="AG28" i="3"/>
  <c r="AG27" i="3"/>
  <c r="AG26" i="3"/>
  <c r="AD35" i="3"/>
  <c r="AD34" i="3"/>
  <c r="AD33" i="3"/>
  <c r="AD32" i="3"/>
  <c r="AD31" i="3"/>
  <c r="AD30" i="3"/>
  <c r="AD29" i="3"/>
  <c r="AD28" i="3"/>
  <c r="AD27" i="3"/>
  <c r="AD26" i="3"/>
  <c r="AA35" i="3"/>
  <c r="AA34" i="3"/>
  <c r="AA33" i="3"/>
  <c r="AA32" i="3"/>
  <c r="AA31" i="3"/>
  <c r="AA30" i="3"/>
  <c r="AA29" i="3"/>
  <c r="AA28" i="3"/>
  <c r="AA27" i="3"/>
  <c r="AA26" i="3"/>
  <c r="X35" i="3"/>
  <c r="X34" i="3"/>
  <c r="X33" i="3"/>
  <c r="X32" i="3"/>
  <c r="X31" i="3"/>
  <c r="X30" i="3"/>
  <c r="X29" i="3"/>
  <c r="X28" i="3"/>
  <c r="X27" i="3"/>
  <c r="X26" i="3"/>
  <c r="U35" i="3"/>
  <c r="U34" i="3"/>
  <c r="U33" i="3"/>
  <c r="U32" i="3"/>
  <c r="U31" i="3"/>
  <c r="U30" i="3"/>
  <c r="U29" i="3"/>
  <c r="U28" i="3"/>
  <c r="U27" i="3"/>
  <c r="U26" i="3"/>
  <c r="R35" i="3"/>
  <c r="R34" i="3"/>
  <c r="R33" i="3"/>
  <c r="R32" i="3"/>
  <c r="R31" i="3"/>
  <c r="R30" i="3"/>
  <c r="R29" i="3"/>
  <c r="R28" i="3"/>
  <c r="R27" i="3"/>
  <c r="R26" i="3"/>
  <c r="AK25" i="3"/>
  <c r="AM25" i="3" s="1"/>
  <c r="AK24" i="3"/>
  <c r="AK115" i="3" s="1"/>
  <c r="AK23" i="3"/>
  <c r="AM23" i="3" s="1"/>
  <c r="AK22" i="3"/>
  <c r="AM22" i="3" s="1"/>
  <c r="AK21" i="3"/>
  <c r="AM21" i="3" s="1"/>
  <c r="AM20" i="3"/>
  <c r="AK20" i="3"/>
  <c r="AK19" i="3"/>
  <c r="AM19" i="3" s="1"/>
  <c r="AK18" i="3"/>
  <c r="AL18" i="3" s="1"/>
  <c r="AM18" i="3" s="1"/>
  <c r="AK17" i="3"/>
  <c r="AL17" i="3" s="1"/>
  <c r="AM17" i="3" s="1"/>
  <c r="AK16" i="3"/>
  <c r="AL16" i="3" s="1"/>
  <c r="AM16" i="3" s="1"/>
  <c r="AH25" i="3"/>
  <c r="AJ25" i="3" s="1"/>
  <c r="AH24" i="3"/>
  <c r="AJ24" i="3" s="1"/>
  <c r="AH23" i="3"/>
  <c r="AJ23" i="3" s="1"/>
  <c r="AH22" i="3"/>
  <c r="AJ22" i="3" s="1"/>
  <c r="AH21" i="3"/>
  <c r="AJ21" i="3" s="1"/>
  <c r="AH20" i="3"/>
  <c r="AJ20" i="3" s="1"/>
  <c r="AH19" i="3"/>
  <c r="AJ19" i="3" s="1"/>
  <c r="AH18" i="3"/>
  <c r="AH109" i="3" s="1"/>
  <c r="AH17" i="3"/>
  <c r="AI17" i="3" s="1"/>
  <c r="AJ17" i="3" s="1"/>
  <c r="AH16" i="3"/>
  <c r="AI16" i="3" s="1"/>
  <c r="AJ16" i="3" s="1"/>
  <c r="AE25" i="3"/>
  <c r="AG25" i="3" s="1"/>
  <c r="AE24" i="3"/>
  <c r="AG24" i="3" s="1"/>
  <c r="AE23" i="3"/>
  <c r="AG23" i="3" s="1"/>
  <c r="AE22" i="3"/>
  <c r="AG22" i="3" s="1"/>
  <c r="AE21" i="3"/>
  <c r="AG21" i="3" s="1"/>
  <c r="AE20" i="3"/>
  <c r="AG20" i="3" s="1"/>
  <c r="AE19" i="3"/>
  <c r="AG19" i="3" s="1"/>
  <c r="AE18" i="3"/>
  <c r="AE17" i="3"/>
  <c r="AF17" i="3" s="1"/>
  <c r="AG17" i="3" s="1"/>
  <c r="AE16" i="3"/>
  <c r="AF16" i="3" s="1"/>
  <c r="AG16" i="3" s="1"/>
  <c r="AB25" i="3"/>
  <c r="AD25" i="3" s="1"/>
  <c r="AB24" i="3"/>
  <c r="AD24" i="3" s="1"/>
  <c r="AB23" i="3"/>
  <c r="AD23" i="3" s="1"/>
  <c r="AB22" i="3"/>
  <c r="AD22" i="3" s="1"/>
  <c r="AB21" i="3"/>
  <c r="AD21" i="3" s="1"/>
  <c r="AB20" i="3"/>
  <c r="AD20" i="3" s="1"/>
  <c r="AB19" i="3"/>
  <c r="AD19" i="3" s="1"/>
  <c r="AB18" i="3"/>
  <c r="AC18" i="3" s="1"/>
  <c r="AD18" i="3" s="1"/>
  <c r="AB17" i="3"/>
  <c r="AC17" i="3" s="1"/>
  <c r="AD17" i="3" s="1"/>
  <c r="AB16" i="3"/>
  <c r="AC16" i="3" s="1"/>
  <c r="AD16" i="3" s="1"/>
  <c r="Y25" i="3"/>
  <c r="AA25" i="3" s="1"/>
  <c r="Y24" i="3"/>
  <c r="AA24" i="3" s="1"/>
  <c r="Y23" i="3"/>
  <c r="Y114" i="3" s="1"/>
  <c r="Y22" i="3"/>
  <c r="AA22" i="3" s="1"/>
  <c r="Y21" i="3"/>
  <c r="AA21" i="3" s="1"/>
  <c r="Y20" i="3"/>
  <c r="AA20" i="3" s="1"/>
  <c r="Y19" i="3"/>
  <c r="AA19" i="3" s="1"/>
  <c r="Y18" i="3"/>
  <c r="Y17" i="3"/>
  <c r="Y108" i="3" s="1"/>
  <c r="Y16" i="3"/>
  <c r="Z16" i="3" s="1"/>
  <c r="AA16" i="3" s="1"/>
  <c r="V25" i="3"/>
  <c r="X25" i="3" s="1"/>
  <c r="V24" i="3"/>
  <c r="X24" i="3" s="1"/>
  <c r="V23" i="3"/>
  <c r="X23" i="3" s="1"/>
  <c r="V22" i="3"/>
  <c r="X22" i="3" s="1"/>
  <c r="V21" i="3"/>
  <c r="X21" i="3" s="1"/>
  <c r="V20" i="3"/>
  <c r="X20" i="3" s="1"/>
  <c r="V19" i="3"/>
  <c r="X19" i="3" s="1"/>
  <c r="V18" i="3"/>
  <c r="W18" i="3" s="1"/>
  <c r="X18" i="3" s="1"/>
  <c r="V17" i="3"/>
  <c r="W17" i="3" s="1"/>
  <c r="X17" i="3" s="1"/>
  <c r="V16" i="3"/>
  <c r="W16" i="3" s="1"/>
  <c r="X16" i="3" s="1"/>
  <c r="S25" i="3"/>
  <c r="U25" i="3" s="1"/>
  <c r="S24" i="3"/>
  <c r="U24" i="3" s="1"/>
  <c r="S23" i="3"/>
  <c r="U23" i="3" s="1"/>
  <c r="S22" i="3"/>
  <c r="U22" i="3" s="1"/>
  <c r="S21" i="3"/>
  <c r="U21" i="3" s="1"/>
  <c r="S20" i="3"/>
  <c r="U20" i="3" s="1"/>
  <c r="S19" i="3"/>
  <c r="U19" i="3" s="1"/>
  <c r="S18" i="3"/>
  <c r="S109" i="3" s="1"/>
  <c r="S17" i="3"/>
  <c r="T17" i="3" s="1"/>
  <c r="U17" i="3" s="1"/>
  <c r="S16" i="3"/>
  <c r="T16" i="3" s="1"/>
  <c r="U16" i="3" s="1"/>
  <c r="P25" i="3"/>
  <c r="R25" i="3" s="1"/>
  <c r="P24" i="3"/>
  <c r="R24" i="3" s="1"/>
  <c r="P23" i="3"/>
  <c r="R23" i="3" s="1"/>
  <c r="P22" i="3"/>
  <c r="R22" i="3" s="1"/>
  <c r="P21" i="3"/>
  <c r="R21" i="3" s="1"/>
  <c r="P20" i="3"/>
  <c r="R20" i="3" s="1"/>
  <c r="P19" i="3"/>
  <c r="R19" i="3" s="1"/>
  <c r="P18" i="3"/>
  <c r="P109" i="3" s="1"/>
  <c r="P17" i="3"/>
  <c r="Q17" i="3" s="1"/>
  <c r="R17" i="3" s="1"/>
  <c r="P16" i="3"/>
  <c r="Q16" i="3" s="1"/>
  <c r="R16" i="3" s="1"/>
  <c r="AM15" i="3"/>
  <c r="AM14" i="3"/>
  <c r="AM13" i="3"/>
  <c r="AM12" i="3"/>
  <c r="AM11" i="3"/>
  <c r="AM10" i="3"/>
  <c r="AM9" i="3"/>
  <c r="AM8" i="3"/>
  <c r="AM7" i="3"/>
  <c r="AM6" i="3"/>
  <c r="AJ15" i="3"/>
  <c r="AJ14" i="3"/>
  <c r="AJ13" i="3"/>
  <c r="AJ12" i="3"/>
  <c r="AJ11" i="3"/>
  <c r="AJ10" i="3"/>
  <c r="AJ9" i="3"/>
  <c r="AJ8" i="3"/>
  <c r="AJ7" i="3"/>
  <c r="AJ6" i="3"/>
  <c r="AG15" i="3"/>
  <c r="AG14" i="3"/>
  <c r="AG13" i="3"/>
  <c r="AG12" i="3"/>
  <c r="AG11" i="3"/>
  <c r="AG10" i="3"/>
  <c r="AG9" i="3"/>
  <c r="AG8" i="3"/>
  <c r="AG7" i="3"/>
  <c r="AG6" i="3"/>
  <c r="AD15" i="3"/>
  <c r="AD14" i="3"/>
  <c r="AD13" i="3"/>
  <c r="AD12" i="3"/>
  <c r="AD11" i="3"/>
  <c r="AD10" i="3"/>
  <c r="AD9" i="3"/>
  <c r="AD8" i="3"/>
  <c r="AD7" i="3"/>
  <c r="AD6" i="3"/>
  <c r="AA15" i="3"/>
  <c r="AA14" i="3"/>
  <c r="AA13" i="3"/>
  <c r="AA12" i="3"/>
  <c r="AA11" i="3"/>
  <c r="AA10" i="3"/>
  <c r="AA9" i="3"/>
  <c r="AA8" i="3"/>
  <c r="AA7" i="3"/>
  <c r="AA6" i="3"/>
  <c r="X15" i="3"/>
  <c r="X14" i="3"/>
  <c r="X13" i="3"/>
  <c r="X12" i="3"/>
  <c r="X11" i="3"/>
  <c r="X10" i="3"/>
  <c r="X9" i="3"/>
  <c r="X8" i="3"/>
  <c r="X7" i="3"/>
  <c r="X6" i="3"/>
  <c r="U15" i="3"/>
  <c r="U14" i="3"/>
  <c r="U13" i="3"/>
  <c r="U12" i="3"/>
  <c r="U11" i="3"/>
  <c r="U10" i="3"/>
  <c r="U9" i="3"/>
  <c r="U8" i="3"/>
  <c r="U7" i="3"/>
  <c r="U6" i="3"/>
  <c r="R15" i="3"/>
  <c r="R14" i="3"/>
  <c r="R13" i="3"/>
  <c r="R12" i="3"/>
  <c r="R11" i="3"/>
  <c r="R10" i="3"/>
  <c r="R9" i="3"/>
  <c r="R8" i="3"/>
  <c r="R7" i="3"/>
  <c r="R6" i="3"/>
  <c r="X96" i="3" l="1"/>
  <c r="X107" i="3"/>
  <c r="X110" i="3"/>
  <c r="AJ125" i="3"/>
  <c r="AJ114" i="3"/>
  <c r="AM122" i="3"/>
  <c r="AA96" i="3"/>
  <c r="AM111" i="3"/>
  <c r="AE115" i="3"/>
  <c r="AG115" i="3" s="1"/>
  <c r="AM125" i="3"/>
  <c r="AB107" i="3"/>
  <c r="V108" i="3"/>
  <c r="AB110" i="3"/>
  <c r="AD110" i="3" s="1"/>
  <c r="V111" i="3"/>
  <c r="X111" i="3" s="1"/>
  <c r="P112" i="3"/>
  <c r="AH112" i="3"/>
  <c r="AJ112" i="3" s="1"/>
  <c r="AB113" i="3"/>
  <c r="AD113" i="3" s="1"/>
  <c r="V114" i="3"/>
  <c r="X114" i="3" s="1"/>
  <c r="AM114" i="3"/>
  <c r="Y116" i="3"/>
  <c r="AA116" i="3" s="1"/>
  <c r="R123" i="3"/>
  <c r="AD124" i="3"/>
  <c r="AJ88" i="3"/>
  <c r="AJ108" i="3"/>
  <c r="AJ111" i="3"/>
  <c r="AL108" i="3"/>
  <c r="AM108" i="3" s="1"/>
  <c r="X88" i="3"/>
  <c r="AJ89" i="3"/>
  <c r="X91" i="3"/>
  <c r="AJ92" i="3"/>
  <c r="AJ95" i="3"/>
  <c r="AC107" i="3"/>
  <c r="AD107" i="3" s="1"/>
  <c r="W108" i="3"/>
  <c r="X108" i="3" s="1"/>
  <c r="P115" i="3"/>
  <c r="AH115" i="3"/>
  <c r="AJ115" i="3" s="1"/>
  <c r="AM117" i="3"/>
  <c r="X125" i="3"/>
  <c r="AJ126" i="3"/>
  <c r="AA23" i="3"/>
  <c r="AD109" i="3"/>
  <c r="AM91" i="3"/>
  <c r="Z17" i="3"/>
  <c r="AJ18" i="3"/>
  <c r="AI18" i="3"/>
  <c r="AI109" i="3" s="1"/>
  <c r="AJ109" i="3" s="1"/>
  <c r="AE107" i="3"/>
  <c r="AK109" i="3"/>
  <c r="AE110" i="3"/>
  <c r="Y111" i="3"/>
  <c r="S112" i="3"/>
  <c r="U112" i="3" s="1"/>
  <c r="AK112" i="3"/>
  <c r="AM112" i="3" s="1"/>
  <c r="AE113" i="3"/>
  <c r="AG113" i="3" s="1"/>
  <c r="AB116" i="3"/>
  <c r="AD116" i="3" s="1"/>
  <c r="AM123" i="3"/>
  <c r="V113" i="3"/>
  <c r="AD112" i="3"/>
  <c r="AM94" i="3"/>
  <c r="AK114" i="3"/>
  <c r="Z18" i="3"/>
  <c r="Z109" i="3" s="1"/>
  <c r="AM89" i="3"/>
  <c r="AM92" i="3"/>
  <c r="AM95" i="3"/>
  <c r="AG96" i="3"/>
  <c r="AF107" i="3"/>
  <c r="AL109" i="3"/>
  <c r="AM109" i="3" s="1"/>
  <c r="S115" i="3"/>
  <c r="AJ118" i="3"/>
  <c r="AM126" i="3"/>
  <c r="AM24" i="3"/>
  <c r="AD115" i="3"/>
  <c r="AM88" i="3"/>
  <c r="AG95" i="3"/>
  <c r="AF18" i="3"/>
  <c r="AF109" i="3" s="1"/>
  <c r="AG109" i="3" s="1"/>
  <c r="P107" i="3"/>
  <c r="AH107" i="3"/>
  <c r="AB108" i="3"/>
  <c r="V109" i="3"/>
  <c r="P110" i="3"/>
  <c r="R110" i="3" s="1"/>
  <c r="AH110" i="3"/>
  <c r="AB111" i="3"/>
  <c r="AD111" i="3" s="1"/>
  <c r="V112" i="3"/>
  <c r="P113" i="3"/>
  <c r="R113" i="3" s="1"/>
  <c r="AH113" i="3"/>
  <c r="AJ113" i="3" s="1"/>
  <c r="AA114" i="3"/>
  <c r="AE116" i="3"/>
  <c r="AG116" i="3" s="1"/>
  <c r="AD122" i="3"/>
  <c r="X123" i="3"/>
  <c r="R124" i="3"/>
  <c r="AJ124" i="3"/>
  <c r="X90" i="3"/>
  <c r="S111" i="3"/>
  <c r="U111" i="3" s="1"/>
  <c r="AA107" i="3"/>
  <c r="Q107" i="3"/>
  <c r="R107" i="3" s="1"/>
  <c r="AI107" i="3"/>
  <c r="AJ107" i="3" s="1"/>
  <c r="AC108" i="3"/>
  <c r="AD108" i="3" s="1"/>
  <c r="W109" i="3"/>
  <c r="X109" i="3" s="1"/>
  <c r="AJ110" i="3"/>
  <c r="AB114" i="3"/>
  <c r="V115" i="3"/>
  <c r="X115" i="3" s="1"/>
  <c r="AD125" i="3"/>
  <c r="X126" i="3"/>
  <c r="Q18" i="3"/>
  <c r="Q109" i="3" s="1"/>
  <c r="R109" i="3" s="1"/>
  <c r="X93" i="3"/>
  <c r="X113" i="3"/>
  <c r="U18" i="3"/>
  <c r="T18" i="3"/>
  <c r="T109" i="3" s="1"/>
  <c r="S107" i="3"/>
  <c r="AK107" i="3"/>
  <c r="AE108" i="3"/>
  <c r="Y109" i="3"/>
  <c r="S110" i="3"/>
  <c r="U110" i="3" s="1"/>
  <c r="AK110" i="3"/>
  <c r="AE111" i="3"/>
  <c r="Y112" i="3"/>
  <c r="AA112" i="3" s="1"/>
  <c r="S113" i="3"/>
  <c r="AK113" i="3"/>
  <c r="AM113" i="3" s="1"/>
  <c r="AD114" i="3"/>
  <c r="P116" i="3"/>
  <c r="AH116" i="3"/>
  <c r="AJ116" i="3" s="1"/>
  <c r="AJ91" i="3"/>
  <c r="AG112" i="3"/>
  <c r="T107" i="3"/>
  <c r="U107" i="3" s="1"/>
  <c r="AL107" i="3"/>
  <c r="AM107" i="3" s="1"/>
  <c r="AF108" i="3"/>
  <c r="AG108" i="3" s="1"/>
  <c r="AM110" i="3"/>
  <c r="AG111" i="3"/>
  <c r="AE114" i="3"/>
  <c r="AG114" i="3" s="1"/>
  <c r="Y115" i="3"/>
  <c r="AA115" i="3" s="1"/>
  <c r="AM121" i="3"/>
  <c r="AG122" i="3"/>
  <c r="AG94" i="3"/>
  <c r="AG110" i="3"/>
  <c r="AD88" i="3"/>
  <c r="AD89" i="3"/>
  <c r="AD90" i="3"/>
  <c r="AD91" i="3"/>
  <c r="AD95" i="3"/>
  <c r="AD96" i="3"/>
  <c r="AD126" i="3"/>
  <c r="AD118" i="3"/>
  <c r="AA121" i="3"/>
  <c r="AA113" i="3"/>
  <c r="AA118" i="3"/>
  <c r="AA119" i="3"/>
  <c r="AA120" i="3"/>
  <c r="AA109" i="3"/>
  <c r="AA110" i="3"/>
  <c r="AA126" i="3"/>
  <c r="X116" i="3"/>
  <c r="X120" i="3"/>
  <c r="X122" i="3"/>
  <c r="U116" i="3"/>
  <c r="U118" i="3"/>
  <c r="U119" i="3"/>
  <c r="U120" i="3"/>
  <c r="U121" i="3"/>
  <c r="U125" i="3"/>
  <c r="U126" i="3"/>
  <c r="U108" i="3"/>
  <c r="U109" i="3"/>
  <c r="R118" i="3"/>
  <c r="R88" i="3"/>
  <c r="R89" i="3"/>
  <c r="R90" i="3"/>
  <c r="R91" i="3"/>
  <c r="R92" i="3"/>
  <c r="R93" i="3"/>
  <c r="R94" i="3"/>
  <c r="R108" i="3"/>
  <c r="R111" i="3"/>
  <c r="R125" i="3"/>
  <c r="R126" i="3"/>
  <c r="R120" i="3"/>
  <c r="R122" i="3"/>
  <c r="AM119" i="3"/>
  <c r="AM120" i="3"/>
  <c r="AJ120" i="3"/>
  <c r="AG118" i="3"/>
  <c r="AG119" i="3"/>
  <c r="AG121" i="3"/>
  <c r="AD119" i="3"/>
  <c r="AD120" i="3"/>
  <c r="AD117" i="3"/>
  <c r="AA123" i="3"/>
  <c r="AA124" i="3"/>
  <c r="AA125" i="3"/>
  <c r="X121" i="3"/>
  <c r="U122" i="3"/>
  <c r="U123" i="3"/>
  <c r="U124" i="3"/>
  <c r="R119" i="3"/>
  <c r="R121" i="3"/>
  <c r="AG88" i="3"/>
  <c r="AG89" i="3"/>
  <c r="AG90" i="3"/>
  <c r="AG91" i="3"/>
  <c r="AG92" i="3"/>
  <c r="U95" i="3"/>
  <c r="U96" i="3"/>
  <c r="U88" i="3"/>
  <c r="U89" i="3"/>
  <c r="U90" i="3"/>
  <c r="U91" i="3"/>
  <c r="AM115" i="3"/>
  <c r="AM116" i="3"/>
  <c r="AJ123" i="3"/>
  <c r="AJ121" i="3"/>
  <c r="AJ94" i="3"/>
  <c r="AJ119" i="3"/>
  <c r="AG125" i="3"/>
  <c r="AG93" i="3"/>
  <c r="AG120" i="3"/>
  <c r="AG123" i="3"/>
  <c r="AG124" i="3"/>
  <c r="AD123" i="3"/>
  <c r="AD121" i="3"/>
  <c r="AD92" i="3"/>
  <c r="AD93" i="3"/>
  <c r="AD94" i="3"/>
  <c r="AA111" i="3"/>
  <c r="AA117" i="3"/>
  <c r="AA88" i="3"/>
  <c r="AA89" i="3"/>
  <c r="AA90" i="3"/>
  <c r="AA91" i="3"/>
  <c r="AA92" i="3"/>
  <c r="AA93" i="3"/>
  <c r="AA94" i="3"/>
  <c r="X94" i="3"/>
  <c r="X112" i="3"/>
  <c r="X119" i="3"/>
  <c r="X118" i="3"/>
  <c r="X95" i="3"/>
  <c r="U92" i="3"/>
  <c r="U93" i="3"/>
  <c r="U94" i="3"/>
  <c r="U113" i="3"/>
  <c r="U115" i="3"/>
  <c r="U114" i="3"/>
  <c r="R95" i="3"/>
  <c r="R112" i="3"/>
  <c r="R115" i="3"/>
  <c r="R117" i="3"/>
  <c r="R96" i="3"/>
  <c r="R114" i="3"/>
  <c r="R116" i="3"/>
  <c r="AM87" i="3"/>
  <c r="AJ117" i="3"/>
  <c r="AG87" i="3"/>
  <c r="AD87" i="3"/>
  <c r="AA87" i="3"/>
  <c r="X87" i="3"/>
  <c r="X117" i="3"/>
  <c r="U87" i="3"/>
  <c r="E138" i="14"/>
  <c r="E137" i="14"/>
  <c r="E136" i="14"/>
  <c r="E135" i="14"/>
  <c r="E134" i="14"/>
  <c r="E133" i="14"/>
  <c r="E132" i="14"/>
  <c r="E131" i="14"/>
  <c r="E130" i="14"/>
  <c r="E129" i="14"/>
  <c r="E128" i="14"/>
  <c r="D128" i="14"/>
  <c r="E127" i="14"/>
  <c r="D127" i="14" s="1"/>
  <c r="E126" i="14"/>
  <c r="D126" i="14"/>
  <c r="E125" i="14"/>
  <c r="D125" i="14" s="1"/>
  <c r="E124" i="14"/>
  <c r="D124" i="14" s="1"/>
  <c r="E123" i="14"/>
  <c r="D123" i="14" s="1"/>
  <c r="E122" i="14"/>
  <c r="D122" i="14"/>
  <c r="E121" i="14"/>
  <c r="D121" i="14" s="1"/>
  <c r="E120" i="14"/>
  <c r="D120" i="14"/>
  <c r="E119" i="14"/>
  <c r="D119" i="14" s="1"/>
  <c r="E118" i="14"/>
  <c r="E117" i="14"/>
  <c r="E116" i="14"/>
  <c r="E115" i="14"/>
  <c r="E114" i="14"/>
  <c r="E113" i="14"/>
  <c r="E112" i="14"/>
  <c r="E111" i="14"/>
  <c r="E110" i="14"/>
  <c r="E109" i="14"/>
  <c r="A107" i="14"/>
  <c r="E103" i="14"/>
  <c r="E102" i="14"/>
  <c r="E101" i="14"/>
  <c r="E100" i="14"/>
  <c r="E99" i="14"/>
  <c r="E98" i="14"/>
  <c r="E97" i="14"/>
  <c r="E96" i="14"/>
  <c r="E95" i="14"/>
  <c r="E94" i="14"/>
  <c r="E93" i="14"/>
  <c r="D93" i="14"/>
  <c r="E92" i="14"/>
  <c r="D92" i="14" s="1"/>
  <c r="E91" i="14"/>
  <c r="D91" i="14"/>
  <c r="E90" i="14"/>
  <c r="D90" i="14" s="1"/>
  <c r="E89" i="14"/>
  <c r="D89" i="14" s="1"/>
  <c r="E88" i="14"/>
  <c r="D88" i="14" s="1"/>
  <c r="E87" i="14"/>
  <c r="D87" i="14"/>
  <c r="E86" i="14"/>
  <c r="D86" i="14" s="1"/>
  <c r="E85" i="14"/>
  <c r="D85" i="14"/>
  <c r="E84" i="14"/>
  <c r="D84" i="14" s="1"/>
  <c r="E83" i="14"/>
  <c r="E82" i="14"/>
  <c r="E81" i="14"/>
  <c r="E80" i="14"/>
  <c r="E79" i="14"/>
  <c r="E78" i="14"/>
  <c r="E77" i="14"/>
  <c r="E76" i="14"/>
  <c r="E75" i="14"/>
  <c r="E74" i="14"/>
  <c r="A72" i="14"/>
  <c r="E68" i="14"/>
  <c r="E67" i="14"/>
  <c r="E66" i="14"/>
  <c r="E65" i="14"/>
  <c r="E64" i="14"/>
  <c r="E63" i="14"/>
  <c r="E62" i="14"/>
  <c r="E61" i="14"/>
  <c r="E60" i="14"/>
  <c r="E59" i="14"/>
  <c r="E58" i="14"/>
  <c r="D58" i="14"/>
  <c r="E57" i="14"/>
  <c r="D57" i="14" s="1"/>
  <c r="E56" i="14"/>
  <c r="D56" i="14"/>
  <c r="E55" i="14"/>
  <c r="D55" i="14" s="1"/>
  <c r="E54" i="14"/>
  <c r="D54" i="14" s="1"/>
  <c r="E53" i="14"/>
  <c r="D53" i="14" s="1"/>
  <c r="E52" i="14"/>
  <c r="D52" i="14"/>
  <c r="E51" i="14"/>
  <c r="D51" i="14" s="1"/>
  <c r="E50" i="14"/>
  <c r="D50" i="14"/>
  <c r="E49" i="14"/>
  <c r="D49" i="14" s="1"/>
  <c r="E48" i="14"/>
  <c r="E47" i="14"/>
  <c r="E46" i="14"/>
  <c r="E45" i="14"/>
  <c r="E44" i="14"/>
  <c r="E43" i="14"/>
  <c r="E42" i="14"/>
  <c r="E41" i="14"/>
  <c r="E40" i="14"/>
  <c r="E39" i="14"/>
  <c r="A37" i="14"/>
  <c r="E33" i="14"/>
  <c r="E32" i="14"/>
  <c r="E31" i="14"/>
  <c r="E30" i="14"/>
  <c r="E29" i="14"/>
  <c r="E28" i="14"/>
  <c r="E27" i="14"/>
  <c r="E26" i="14"/>
  <c r="E25" i="14"/>
  <c r="E24" i="14"/>
  <c r="E23" i="14"/>
  <c r="D23" i="14" s="1"/>
  <c r="E22" i="14"/>
  <c r="D22" i="14"/>
  <c r="E21" i="14"/>
  <c r="D21" i="14" s="1"/>
  <c r="E20" i="14"/>
  <c r="D20" i="14" s="1"/>
  <c r="E19" i="14"/>
  <c r="D19" i="14" s="1"/>
  <c r="E18" i="14"/>
  <c r="D18" i="14" s="1"/>
  <c r="E17" i="14"/>
  <c r="D17" i="14" s="1"/>
  <c r="E16" i="14"/>
  <c r="D16" i="14" s="1"/>
  <c r="E15" i="14"/>
  <c r="D15" i="14" s="1"/>
  <c r="E14" i="14"/>
  <c r="D14" i="14"/>
  <c r="E13" i="14"/>
  <c r="E12" i="14"/>
  <c r="E11" i="14"/>
  <c r="E10" i="14"/>
  <c r="E9" i="14"/>
  <c r="E8" i="14"/>
  <c r="E7" i="14"/>
  <c r="E6" i="14"/>
  <c r="E5" i="14"/>
  <c r="E4" i="14"/>
  <c r="A2" i="14"/>
  <c r="D8" i="1"/>
  <c r="E28" i="27"/>
  <c r="E27" i="27"/>
  <c r="E26" i="27"/>
  <c r="E25" i="27"/>
  <c r="E24" i="27"/>
  <c r="E23" i="27"/>
  <c r="E22" i="27"/>
  <c r="E21" i="27"/>
  <c r="E20" i="27"/>
  <c r="E19" i="27"/>
  <c r="E18" i="27"/>
  <c r="E17" i="27"/>
  <c r="E16" i="27"/>
  <c r="E15" i="27"/>
  <c r="E14" i="27"/>
  <c r="E13" i="27"/>
  <c r="E12" i="27"/>
  <c r="E11" i="27"/>
  <c r="E9" i="27"/>
  <c r="E8" i="27"/>
  <c r="E7" i="27"/>
  <c r="E6" i="27"/>
  <c r="E5" i="27"/>
  <c r="E4" i="27"/>
  <c r="E3" i="27"/>
  <c r="AH46" i="19"/>
  <c r="AG46" i="19"/>
  <c r="AB44" i="19"/>
  <c r="AH44" i="19" s="1"/>
  <c r="AA44" i="19"/>
  <c r="AG44" i="19" s="1"/>
  <c r="AB43" i="19"/>
  <c r="AH43" i="19" s="1"/>
  <c r="AA43" i="19"/>
  <c r="AG43" i="19" s="1"/>
  <c r="AB42" i="19"/>
  <c r="AH42" i="19" s="1"/>
  <c r="AA42" i="19"/>
  <c r="AG42" i="19" s="1"/>
  <c r="AB41" i="19"/>
  <c r="AH41" i="19" s="1"/>
  <c r="AA41" i="19"/>
  <c r="AG41" i="19" s="1"/>
  <c r="AB40" i="19"/>
  <c r="AH40" i="19" s="1"/>
  <c r="AA40" i="19"/>
  <c r="AG40" i="19" s="1"/>
  <c r="AB38" i="19"/>
  <c r="AH38" i="19" s="1"/>
  <c r="AA38" i="19"/>
  <c r="AG38" i="19" s="1"/>
  <c r="AB37" i="19"/>
  <c r="AH37" i="19" s="1"/>
  <c r="AA37" i="19"/>
  <c r="AG37" i="19" s="1"/>
  <c r="AB36" i="19"/>
  <c r="AH36" i="19" s="1"/>
  <c r="AA36" i="19"/>
  <c r="AG36" i="19" s="1"/>
  <c r="AB35" i="19"/>
  <c r="AH35" i="19" s="1"/>
  <c r="AA35" i="19"/>
  <c r="AG35" i="19" s="1"/>
  <c r="AB34" i="19"/>
  <c r="AH34" i="19" s="1"/>
  <c r="AA34" i="19"/>
  <c r="AG34" i="19" s="1"/>
  <c r="AB32" i="19"/>
  <c r="AH32" i="19" s="1"/>
  <c r="AA32" i="19"/>
  <c r="AG32" i="19" s="1"/>
  <c r="AB31" i="19"/>
  <c r="AH31" i="19" s="1"/>
  <c r="AA31" i="19"/>
  <c r="AG31" i="19" s="1"/>
  <c r="AB30" i="19"/>
  <c r="AH30" i="19" s="1"/>
  <c r="AA30" i="19"/>
  <c r="AG30" i="19" s="1"/>
  <c r="AB29" i="19"/>
  <c r="AH29" i="19" s="1"/>
  <c r="AA29" i="19"/>
  <c r="AG29" i="19" s="1"/>
  <c r="AG28" i="19"/>
  <c r="AH28" i="19"/>
  <c r="AG26" i="19"/>
  <c r="AH26" i="19"/>
  <c r="AH25" i="19"/>
  <c r="AG25" i="19"/>
  <c r="AH24" i="19"/>
  <c r="AG24" i="19"/>
  <c r="AG23" i="19"/>
  <c r="AH23" i="19"/>
  <c r="AG22" i="19"/>
  <c r="AH22" i="19"/>
  <c r="AH20" i="19"/>
  <c r="AG20" i="19"/>
  <c r="AH19" i="19"/>
  <c r="AG19" i="19"/>
  <c r="AG18" i="19"/>
  <c r="AH18" i="19"/>
  <c r="AG17" i="19"/>
  <c r="AH17" i="19"/>
  <c r="AH16" i="19"/>
  <c r="AG16" i="19"/>
  <c r="AG14" i="19"/>
  <c r="AG13" i="19"/>
  <c r="AH13" i="19"/>
  <c r="AG12" i="19"/>
  <c r="AH12" i="19"/>
  <c r="AH11" i="19"/>
  <c r="AG11" i="19"/>
  <c r="AH10" i="19"/>
  <c r="AG10" i="19"/>
  <c r="AG8" i="19"/>
  <c r="AH8" i="19"/>
  <c r="AG7" i="19"/>
  <c r="AH7" i="19"/>
  <c r="AH6" i="19"/>
  <c r="AG6" i="19"/>
  <c r="AH5" i="19"/>
  <c r="AG5" i="19"/>
  <c r="E84" i="10"/>
  <c r="E83" i="10"/>
  <c r="E82" i="10"/>
  <c r="E81" i="10"/>
  <c r="E80" i="10"/>
  <c r="E79" i="10"/>
  <c r="E78" i="10"/>
  <c r="E77" i="10"/>
  <c r="E76" i="10"/>
  <c r="E75" i="10"/>
  <c r="E74" i="10"/>
  <c r="E73" i="10"/>
  <c r="E72" i="10"/>
  <c r="K13" i="11" s="1"/>
  <c r="K42" i="11" s="1"/>
  <c r="E71" i="10"/>
  <c r="E70" i="10"/>
  <c r="E69" i="10"/>
  <c r="E68" i="10"/>
  <c r="E67" i="10"/>
  <c r="E66" i="10"/>
  <c r="E65" i="10"/>
  <c r="E64" i="10"/>
  <c r="E63" i="10"/>
  <c r="E62" i="10"/>
  <c r="E61" i="10"/>
  <c r="E60" i="10"/>
  <c r="E59" i="10"/>
  <c r="E58" i="10"/>
  <c r="E57" i="10"/>
  <c r="F13" i="11" s="1"/>
  <c r="F42" i="11" s="1"/>
  <c r="E56" i="10"/>
  <c r="E55" i="10"/>
  <c r="E54" i="10"/>
  <c r="E53" i="10"/>
  <c r="E52" i="10"/>
  <c r="E51" i="10"/>
  <c r="E50" i="10"/>
  <c r="E49" i="10"/>
  <c r="E48" i="10"/>
  <c r="E47" i="10"/>
  <c r="E46" i="10"/>
  <c r="E45" i="10"/>
  <c r="D13" i="11" s="1"/>
  <c r="D42" i="11" s="1"/>
  <c r="E44" i="10"/>
  <c r="E43" i="10"/>
  <c r="E42" i="10"/>
  <c r="E41" i="10"/>
  <c r="E40" i="10"/>
  <c r="E39" i="10"/>
  <c r="E38" i="10"/>
  <c r="E37" i="10"/>
  <c r="E36" i="10"/>
  <c r="E35" i="10"/>
  <c r="L34" i="10"/>
  <c r="K34" i="10"/>
  <c r="J34" i="10"/>
  <c r="S12" i="20" s="1"/>
  <c r="H34" i="10"/>
  <c r="R12" i="20" s="1"/>
  <c r="G34" i="10"/>
  <c r="Q12" i="20" s="1"/>
  <c r="F34" i="10"/>
  <c r="P12" i="20" s="1"/>
  <c r="E33" i="10"/>
  <c r="E32" i="10"/>
  <c r="E31" i="10"/>
  <c r="E30" i="10"/>
  <c r="J12" i="11" s="1"/>
  <c r="J41" i="11" s="1"/>
  <c r="E29" i="10"/>
  <c r="I12" i="11" s="1"/>
  <c r="I41" i="11" s="1"/>
  <c r="E28" i="10"/>
  <c r="E27" i="10"/>
  <c r="E26" i="10"/>
  <c r="E25" i="10"/>
  <c r="E24" i="10"/>
  <c r="E23" i="10"/>
  <c r="E22" i="10"/>
  <c r="E21" i="10"/>
  <c r="E20" i="10"/>
  <c r="E19" i="10"/>
  <c r="E18" i="10"/>
  <c r="H12" i="11" s="1"/>
  <c r="H41" i="11" s="1"/>
  <c r="E17" i="10"/>
  <c r="G12" i="11" s="1"/>
  <c r="G41" i="11" s="1"/>
  <c r="E16" i="10"/>
  <c r="E15" i="10"/>
  <c r="E14" i="10"/>
  <c r="E13" i="10"/>
  <c r="E12" i="10"/>
  <c r="E11" i="10"/>
  <c r="E10" i="10"/>
  <c r="E9" i="10"/>
  <c r="E8" i="10"/>
  <c r="E7" i="10"/>
  <c r="E6" i="10"/>
  <c r="F12" i="11" s="1"/>
  <c r="F41" i="11" s="1"/>
  <c r="E5" i="10"/>
  <c r="E4" i="10"/>
  <c r="D12" i="11" s="1"/>
  <c r="D41" i="11" s="1"/>
  <c r="L3" i="10"/>
  <c r="K3" i="10"/>
  <c r="J3" i="10"/>
  <c r="S8" i="20" s="1"/>
  <c r="H3" i="10"/>
  <c r="R8" i="20" s="1"/>
  <c r="G3" i="10"/>
  <c r="Q8" i="20" s="1"/>
  <c r="F3" i="10"/>
  <c r="P8" i="20" s="1"/>
  <c r="E170" i="9"/>
  <c r="E169" i="9"/>
  <c r="E168" i="9"/>
  <c r="E167" i="9"/>
  <c r="E166" i="9"/>
  <c r="I11" i="11" s="1"/>
  <c r="E165" i="9"/>
  <c r="E164" i="9"/>
  <c r="E163" i="9"/>
  <c r="E162" i="9"/>
  <c r="E161" i="9"/>
  <c r="E160" i="9"/>
  <c r="E159" i="9"/>
  <c r="E158" i="9"/>
  <c r="E157" i="9"/>
  <c r="E156" i="9"/>
  <c r="E155" i="9"/>
  <c r="H11" i="11" s="1"/>
  <c r="E154" i="9"/>
  <c r="G11" i="11" s="1"/>
  <c r="E153" i="9"/>
  <c r="F11" i="11" s="1"/>
  <c r="E152" i="9"/>
  <c r="E11" i="11" s="1"/>
  <c r="E151" i="9"/>
  <c r="E150" i="9" s="1"/>
  <c r="K150" i="9"/>
  <c r="I150" i="9"/>
  <c r="H150" i="9"/>
  <c r="G150" i="9"/>
  <c r="F150" i="9"/>
  <c r="E149" i="9"/>
  <c r="E148" i="9"/>
  <c r="E147" i="9"/>
  <c r="E146" i="9"/>
  <c r="E145" i="9"/>
  <c r="E144" i="9"/>
  <c r="E143" i="9"/>
  <c r="E142" i="9"/>
  <c r="E141" i="9"/>
  <c r="E140" i="9"/>
  <c r="E139" i="9"/>
  <c r="E138" i="9"/>
  <c r="E137" i="9"/>
  <c r="K14" i="11" s="1"/>
  <c r="K43" i="11" s="1"/>
  <c r="E136" i="9"/>
  <c r="J14" i="11" s="1"/>
  <c r="J43" i="11" s="1"/>
  <c r="E135" i="9"/>
  <c r="E134" i="9"/>
  <c r="E133" i="9"/>
  <c r="G14" i="11" s="1"/>
  <c r="G43" i="11" s="1"/>
  <c r="E132" i="9"/>
  <c r="E131" i="9"/>
  <c r="E14" i="11" s="1"/>
  <c r="E130" i="9"/>
  <c r="K129" i="9"/>
  <c r="I129" i="9"/>
  <c r="H129" i="9"/>
  <c r="G129" i="9"/>
  <c r="F129" i="9"/>
  <c r="E128" i="9"/>
  <c r="E127" i="9"/>
  <c r="E126" i="9"/>
  <c r="E125" i="9"/>
  <c r="J10" i="11" s="1"/>
  <c r="J39" i="11" s="1"/>
  <c r="E124" i="9"/>
  <c r="I10" i="11" s="1"/>
  <c r="I39" i="11" s="1"/>
  <c r="E123" i="9"/>
  <c r="E122" i="9"/>
  <c r="E121" i="9"/>
  <c r="E120" i="9"/>
  <c r="E119" i="9"/>
  <c r="E118" i="9"/>
  <c r="E117" i="9"/>
  <c r="E116" i="9"/>
  <c r="E115" i="9"/>
  <c r="E114" i="9"/>
  <c r="E113" i="9"/>
  <c r="E112" i="9"/>
  <c r="E111" i="9"/>
  <c r="E110" i="9"/>
  <c r="E109" i="9"/>
  <c r="E108" i="9"/>
  <c r="E107" i="9"/>
  <c r="E106" i="9"/>
  <c r="E105" i="9"/>
  <c r="E104" i="9"/>
  <c r="E103" i="9"/>
  <c r="E102" i="9"/>
  <c r="E101" i="9"/>
  <c r="E100" i="9"/>
  <c r="E99" i="9"/>
  <c r="E98" i="9"/>
  <c r="E97" i="9"/>
  <c r="E96" i="9"/>
  <c r="E95" i="9"/>
  <c r="E94" i="9"/>
  <c r="E93" i="9"/>
  <c r="E92" i="9"/>
  <c r="E91" i="9"/>
  <c r="E90" i="9"/>
  <c r="E89" i="9"/>
  <c r="E88" i="9"/>
  <c r="E87" i="9"/>
  <c r="E86" i="9"/>
  <c r="E85" i="9"/>
  <c r="E84" i="9"/>
  <c r="E83" i="9"/>
  <c r="E82" i="9"/>
  <c r="E81" i="9"/>
  <c r="E80" i="9"/>
  <c r="E10" i="11" s="1"/>
  <c r="E39" i="11" s="1"/>
  <c r="E79" i="9"/>
  <c r="D10" i="11" s="1"/>
  <c r="D39" i="11" s="1"/>
  <c r="K78" i="9"/>
  <c r="T10" i="20" s="1"/>
  <c r="S10" i="20"/>
  <c r="S9" i="20" s="1"/>
  <c r="H78" i="9"/>
  <c r="R10" i="20" s="1"/>
  <c r="G78" i="9"/>
  <c r="Q10" i="20" s="1"/>
  <c r="F78" i="9"/>
  <c r="P10" i="20" s="1"/>
  <c r="E77" i="9"/>
  <c r="E76" i="9"/>
  <c r="E75" i="9"/>
  <c r="E74" i="9"/>
  <c r="E73" i="9"/>
  <c r="E72" i="9"/>
  <c r="H8" i="11" s="1"/>
  <c r="H37" i="11" s="1"/>
  <c r="E71" i="9"/>
  <c r="G8" i="11" s="1"/>
  <c r="G37" i="11" s="1"/>
  <c r="E70" i="9"/>
  <c r="E69" i="9"/>
  <c r="E68" i="9"/>
  <c r="E67" i="9"/>
  <c r="E66" i="9"/>
  <c r="E65" i="9"/>
  <c r="E64" i="9"/>
  <c r="E63" i="9"/>
  <c r="E62" i="9"/>
  <c r="E61" i="9"/>
  <c r="E60" i="9"/>
  <c r="F8" i="11" s="1"/>
  <c r="F37" i="11" s="1"/>
  <c r="E59" i="9"/>
  <c r="E8" i="11" s="1"/>
  <c r="E37" i="11" s="1"/>
  <c r="E58" i="9"/>
  <c r="E57" i="9" s="1"/>
  <c r="K57" i="9"/>
  <c r="I57" i="9"/>
  <c r="S11" i="20" s="1"/>
  <c r="H57" i="9"/>
  <c r="R11" i="20" s="1"/>
  <c r="G57" i="9"/>
  <c r="Q11" i="20" s="1"/>
  <c r="F57" i="9"/>
  <c r="E55" i="9"/>
  <c r="M9" i="11" s="1"/>
  <c r="M38" i="11" s="1"/>
  <c r="E54" i="9"/>
  <c r="E53" i="9"/>
  <c r="E52" i="9"/>
  <c r="J9" i="11" s="1"/>
  <c r="J38" i="11" s="1"/>
  <c r="E51" i="9"/>
  <c r="I9" i="11" s="1"/>
  <c r="I38" i="11" s="1"/>
  <c r="E50" i="9"/>
  <c r="H9" i="11" s="1"/>
  <c r="H38" i="11" s="1"/>
  <c r="E49" i="9"/>
  <c r="G9" i="11" s="1"/>
  <c r="G38" i="11" s="1"/>
  <c r="E48" i="9"/>
  <c r="E47" i="9"/>
  <c r="E46" i="9"/>
  <c r="E45" i="9"/>
  <c r="E44" i="9"/>
  <c r="E43" i="9"/>
  <c r="E42" i="9"/>
  <c r="E41" i="9"/>
  <c r="E40" i="9"/>
  <c r="E39" i="9"/>
  <c r="E38" i="9"/>
  <c r="E37" i="9"/>
  <c r="E36" i="9"/>
  <c r="E35" i="9"/>
  <c r="E34" i="9"/>
  <c r="E33" i="9"/>
  <c r="E32" i="9"/>
  <c r="E31" i="9"/>
  <c r="E30" i="9"/>
  <c r="E29" i="9"/>
  <c r="E28" i="9"/>
  <c r="E27" i="9"/>
  <c r="E26" i="9"/>
  <c r="K25" i="9"/>
  <c r="T6" i="20" s="1"/>
  <c r="I25" i="9"/>
  <c r="S6" i="20" s="1"/>
  <c r="H25" i="9"/>
  <c r="R6" i="20" s="1"/>
  <c r="R5" i="20" s="1"/>
  <c r="G25" i="9"/>
  <c r="Q6" i="20" s="1"/>
  <c r="F25" i="9"/>
  <c r="P6" i="20" s="1"/>
  <c r="E24" i="9"/>
  <c r="E23" i="9"/>
  <c r="E22" i="9"/>
  <c r="E21" i="9"/>
  <c r="E20" i="9"/>
  <c r="E19" i="9"/>
  <c r="E18" i="9"/>
  <c r="E17" i="9"/>
  <c r="E16" i="9"/>
  <c r="E7" i="11" s="1"/>
  <c r="E36" i="11" s="1"/>
  <c r="E15" i="9"/>
  <c r="E14" i="9"/>
  <c r="E13" i="9"/>
  <c r="E12" i="9"/>
  <c r="E11" i="9"/>
  <c r="E10" i="9"/>
  <c r="E9" i="9"/>
  <c r="E8" i="9"/>
  <c r="E7" i="9"/>
  <c r="E6" i="9"/>
  <c r="E5" i="9"/>
  <c r="K4" i="9"/>
  <c r="I4" i="9"/>
  <c r="S7" i="20" s="1"/>
  <c r="H4" i="9"/>
  <c r="R7" i="20" s="1"/>
  <c r="G4" i="9"/>
  <c r="Q7" i="20" s="1"/>
  <c r="F4" i="9"/>
  <c r="E3" i="18"/>
  <c r="E25" i="17"/>
  <c r="E4" i="17"/>
  <c r="M27" i="11"/>
  <c r="L27" i="11"/>
  <c r="B12" i="6" s="1"/>
  <c r="K27" i="11"/>
  <c r="B11" i="6" s="1"/>
  <c r="J27" i="11"/>
  <c r="I27" i="11"/>
  <c r="H27" i="11"/>
  <c r="G27" i="11"/>
  <c r="F27" i="11"/>
  <c r="E27" i="11"/>
  <c r="D27" i="11"/>
  <c r="M25" i="11"/>
  <c r="L25" i="11"/>
  <c r="H12" i="6" s="1"/>
  <c r="K25" i="11"/>
  <c r="H11" i="6" s="1"/>
  <c r="J25" i="11"/>
  <c r="I25" i="11"/>
  <c r="H9" i="6" s="1"/>
  <c r="H25" i="11"/>
  <c r="H8" i="6" s="1"/>
  <c r="G25" i="11"/>
  <c r="F25" i="11"/>
  <c r="E25" i="11"/>
  <c r="D25" i="11"/>
  <c r="M23" i="11"/>
  <c r="L23" i="11"/>
  <c r="K23" i="11"/>
  <c r="J23" i="11"/>
  <c r="I23" i="11"/>
  <c r="H23" i="11"/>
  <c r="G23" i="11"/>
  <c r="G28" i="11" s="1"/>
  <c r="F23" i="11"/>
  <c r="F28" i="11" s="1"/>
  <c r="E23" i="11"/>
  <c r="D23" i="11"/>
  <c r="M12" i="11"/>
  <c r="M41" i="11" s="1"/>
  <c r="L12" i="11"/>
  <c r="L41" i="11" s="1"/>
  <c r="K12" i="11"/>
  <c r="K41" i="11" s="1"/>
  <c r="M11" i="11"/>
  <c r="M40" i="11" s="1"/>
  <c r="L11" i="11"/>
  <c r="L40" i="11" s="1"/>
  <c r="K11" i="11"/>
  <c r="K40" i="11" s="1"/>
  <c r="J11" i="11"/>
  <c r="J40" i="11" s="1"/>
  <c r="F10" i="11"/>
  <c r="F39" i="11" s="1"/>
  <c r="L9" i="11"/>
  <c r="L38" i="11" s="1"/>
  <c r="K9" i="11"/>
  <c r="K38" i="11" s="1"/>
  <c r="M8" i="11"/>
  <c r="M37" i="11" s="1"/>
  <c r="L8" i="11"/>
  <c r="L37" i="11" s="1"/>
  <c r="K8" i="11"/>
  <c r="K37" i="11" s="1"/>
  <c r="J8" i="11"/>
  <c r="I8" i="11"/>
  <c r="L7" i="11"/>
  <c r="I7" i="11"/>
  <c r="I36" i="11" s="1"/>
  <c r="AN136" i="3"/>
  <c r="M136" i="3"/>
  <c r="J136" i="3"/>
  <c r="G136" i="3"/>
  <c r="AN135" i="3"/>
  <c r="M135" i="3"/>
  <c r="J135" i="3"/>
  <c r="G135" i="3"/>
  <c r="AN134" i="3"/>
  <c r="M134" i="3"/>
  <c r="J134" i="3"/>
  <c r="G134" i="3"/>
  <c r="D134" i="3" s="1"/>
  <c r="AN133" i="3"/>
  <c r="M133" i="3"/>
  <c r="J133" i="3"/>
  <c r="G133" i="3"/>
  <c r="AN132" i="3"/>
  <c r="M132" i="3"/>
  <c r="J132" i="3"/>
  <c r="G132" i="3"/>
  <c r="AN131" i="3"/>
  <c r="M131" i="3"/>
  <c r="J131" i="3"/>
  <c r="G131" i="3"/>
  <c r="D131" i="3" s="1"/>
  <c r="K8" i="4" s="1"/>
  <c r="AN130" i="3"/>
  <c r="M130" i="3"/>
  <c r="J130" i="3"/>
  <c r="G130" i="3"/>
  <c r="AN129" i="3"/>
  <c r="M129" i="3"/>
  <c r="J129" i="3"/>
  <c r="G129" i="3"/>
  <c r="D129" i="3" s="1"/>
  <c r="AN128" i="3"/>
  <c r="M128" i="3"/>
  <c r="J128" i="3"/>
  <c r="G128" i="3"/>
  <c r="D128" i="3" s="1"/>
  <c r="AQ127" i="3"/>
  <c r="AN127" i="3"/>
  <c r="M127" i="3"/>
  <c r="J127" i="3"/>
  <c r="G127" i="3"/>
  <c r="AO126" i="3"/>
  <c r="AN126" i="3"/>
  <c r="N126" i="3"/>
  <c r="M126" i="3"/>
  <c r="K126" i="3"/>
  <c r="J126" i="3"/>
  <c r="H126" i="3"/>
  <c r="G126" i="3"/>
  <c r="AO125" i="3"/>
  <c r="AN125" i="3"/>
  <c r="N125" i="3"/>
  <c r="M125" i="3"/>
  <c r="K125" i="3"/>
  <c r="J125" i="3"/>
  <c r="H125" i="3"/>
  <c r="G125" i="3"/>
  <c r="AO124" i="3"/>
  <c r="AN124" i="3"/>
  <c r="N124" i="3"/>
  <c r="M124" i="3"/>
  <c r="K124" i="3"/>
  <c r="J124" i="3"/>
  <c r="H124" i="3"/>
  <c r="G124" i="3"/>
  <c r="AO123" i="3"/>
  <c r="AN123" i="3"/>
  <c r="N123" i="3"/>
  <c r="M123" i="3"/>
  <c r="K123" i="3"/>
  <c r="J123" i="3"/>
  <c r="H123" i="3"/>
  <c r="G123" i="3"/>
  <c r="AP122" i="3"/>
  <c r="AO122" i="3"/>
  <c r="AN122" i="3"/>
  <c r="N122" i="3"/>
  <c r="M122" i="3"/>
  <c r="K122" i="3"/>
  <c r="J122" i="3"/>
  <c r="H122" i="3"/>
  <c r="G122" i="3"/>
  <c r="AO121" i="3"/>
  <c r="AN121" i="3"/>
  <c r="N121" i="3"/>
  <c r="M121" i="3"/>
  <c r="K121" i="3"/>
  <c r="J121" i="3"/>
  <c r="H121" i="3"/>
  <c r="G121" i="3"/>
  <c r="AO120" i="3"/>
  <c r="AN120" i="3"/>
  <c r="N120" i="3"/>
  <c r="M120" i="3"/>
  <c r="K120" i="3"/>
  <c r="J120" i="3"/>
  <c r="H120" i="3"/>
  <c r="G120" i="3"/>
  <c r="AO119" i="3"/>
  <c r="AN119" i="3"/>
  <c r="N119" i="3"/>
  <c r="M119" i="3"/>
  <c r="K119" i="3"/>
  <c r="J119" i="3"/>
  <c r="H119" i="3"/>
  <c r="G119" i="3"/>
  <c r="AO118" i="3"/>
  <c r="AN118" i="3"/>
  <c r="N118" i="3"/>
  <c r="M118" i="3"/>
  <c r="K118" i="3"/>
  <c r="J118" i="3"/>
  <c r="H118" i="3"/>
  <c r="G118" i="3"/>
  <c r="AO117" i="3"/>
  <c r="AN117" i="3"/>
  <c r="N117" i="3"/>
  <c r="M117" i="3"/>
  <c r="K117" i="3"/>
  <c r="J117" i="3"/>
  <c r="H117" i="3"/>
  <c r="G117" i="3"/>
  <c r="AO116" i="3"/>
  <c r="N116" i="3"/>
  <c r="K116" i="3"/>
  <c r="H116" i="3"/>
  <c r="AO115" i="3"/>
  <c r="N115" i="3"/>
  <c r="K115" i="3"/>
  <c r="H115" i="3"/>
  <c r="AO114" i="3"/>
  <c r="N114" i="3"/>
  <c r="K114" i="3"/>
  <c r="H114" i="3"/>
  <c r="AO113" i="3"/>
  <c r="N113" i="3"/>
  <c r="K113" i="3"/>
  <c r="H113" i="3"/>
  <c r="AO112" i="3"/>
  <c r="N112" i="3"/>
  <c r="K112" i="3"/>
  <c r="H112" i="3"/>
  <c r="AO111" i="3"/>
  <c r="N111" i="3"/>
  <c r="K111" i="3"/>
  <c r="H111" i="3"/>
  <c r="AO110" i="3"/>
  <c r="N110" i="3"/>
  <c r="K110" i="3"/>
  <c r="H110" i="3"/>
  <c r="AO96" i="3"/>
  <c r="D118" i="14" s="1"/>
  <c r="AN96" i="3"/>
  <c r="N96" i="3"/>
  <c r="D83" i="14" s="1"/>
  <c r="M96" i="3"/>
  <c r="K96" i="3"/>
  <c r="J96" i="3"/>
  <c r="H96" i="3"/>
  <c r="G96" i="3"/>
  <c r="AO95" i="3"/>
  <c r="AN95" i="3"/>
  <c r="N95" i="3"/>
  <c r="M95" i="3"/>
  <c r="K95" i="3"/>
  <c r="J95" i="3"/>
  <c r="H95" i="3"/>
  <c r="G95" i="3"/>
  <c r="AO94" i="3"/>
  <c r="AN94" i="3"/>
  <c r="N94" i="3"/>
  <c r="M94" i="3"/>
  <c r="K94" i="3"/>
  <c r="J94" i="3"/>
  <c r="H94" i="3"/>
  <c r="G94" i="3"/>
  <c r="AO93" i="3"/>
  <c r="AN93" i="3"/>
  <c r="N93" i="3"/>
  <c r="M93" i="3"/>
  <c r="K93" i="3"/>
  <c r="J93" i="3"/>
  <c r="H93" i="3"/>
  <c r="G93" i="3"/>
  <c r="AO92" i="3"/>
  <c r="D114" i="14" s="1"/>
  <c r="AN92" i="3"/>
  <c r="N92" i="3"/>
  <c r="D79" i="14" s="1"/>
  <c r="M92" i="3"/>
  <c r="K92" i="3"/>
  <c r="D44" i="14" s="1"/>
  <c r="J92" i="3"/>
  <c r="H92" i="3"/>
  <c r="G92" i="3"/>
  <c r="AO91" i="3"/>
  <c r="AN91" i="3"/>
  <c r="N91" i="3"/>
  <c r="M91" i="3"/>
  <c r="K91" i="3"/>
  <c r="J91" i="3"/>
  <c r="H91" i="3"/>
  <c r="G91" i="3"/>
  <c r="AO90" i="3"/>
  <c r="D112" i="14" s="1"/>
  <c r="AN90" i="3"/>
  <c r="N90" i="3"/>
  <c r="D77" i="14" s="1"/>
  <c r="M90" i="3"/>
  <c r="K90" i="3"/>
  <c r="D42" i="14" s="1"/>
  <c r="J90" i="3"/>
  <c r="H90" i="3"/>
  <c r="G90" i="3"/>
  <c r="AO89" i="3"/>
  <c r="AN89" i="3"/>
  <c r="N89" i="3"/>
  <c r="M89" i="3"/>
  <c r="K89" i="3"/>
  <c r="J89" i="3"/>
  <c r="H89" i="3"/>
  <c r="G89" i="3"/>
  <c r="AO88" i="3"/>
  <c r="D110" i="14" s="1"/>
  <c r="AN88" i="3"/>
  <c r="N88" i="3"/>
  <c r="D75" i="14" s="1"/>
  <c r="M88" i="3"/>
  <c r="K88" i="3"/>
  <c r="D40" i="14" s="1"/>
  <c r="J88" i="3"/>
  <c r="H88" i="3"/>
  <c r="G88" i="3"/>
  <c r="AO87" i="3"/>
  <c r="AN87" i="3"/>
  <c r="N87" i="3"/>
  <c r="M87" i="3"/>
  <c r="K87" i="3"/>
  <c r="J87" i="3"/>
  <c r="H87" i="3"/>
  <c r="G87" i="3"/>
  <c r="AN86" i="3"/>
  <c r="M86" i="3"/>
  <c r="J86" i="3"/>
  <c r="G86" i="3"/>
  <c r="AN85" i="3"/>
  <c r="M85" i="3"/>
  <c r="J85" i="3"/>
  <c r="G85" i="3"/>
  <c r="AN84" i="3"/>
  <c r="M84" i="3"/>
  <c r="J84" i="3"/>
  <c r="G84" i="3"/>
  <c r="AN83" i="3"/>
  <c r="M83" i="3"/>
  <c r="J83" i="3"/>
  <c r="G83" i="3"/>
  <c r="AN82" i="3"/>
  <c r="M82" i="3"/>
  <c r="J82" i="3"/>
  <c r="G82" i="3"/>
  <c r="AN81" i="3"/>
  <c r="M81" i="3"/>
  <c r="J81" i="3"/>
  <c r="G81" i="3"/>
  <c r="AN80" i="3"/>
  <c r="M80" i="3"/>
  <c r="J80" i="3"/>
  <c r="G80" i="3"/>
  <c r="AN79" i="3"/>
  <c r="M79" i="3"/>
  <c r="J79" i="3"/>
  <c r="G79" i="3"/>
  <c r="AN78" i="3"/>
  <c r="M78" i="3"/>
  <c r="J78" i="3"/>
  <c r="G78" i="3"/>
  <c r="AN77" i="3"/>
  <c r="M77" i="3"/>
  <c r="J77" i="3"/>
  <c r="G77" i="3"/>
  <c r="AN76" i="3"/>
  <c r="M76" i="3"/>
  <c r="J76" i="3"/>
  <c r="G76" i="3"/>
  <c r="AN75" i="3"/>
  <c r="M75" i="3"/>
  <c r="J75" i="3"/>
  <c r="G75" i="3"/>
  <c r="AN74" i="3"/>
  <c r="M74" i="3"/>
  <c r="J74" i="3"/>
  <c r="G74" i="3"/>
  <c r="AN73" i="3"/>
  <c r="M73" i="3"/>
  <c r="J73" i="3"/>
  <c r="G73" i="3"/>
  <c r="AN72" i="3"/>
  <c r="M72" i="3"/>
  <c r="J72" i="3"/>
  <c r="G72" i="3"/>
  <c r="AN71" i="3"/>
  <c r="M71" i="3"/>
  <c r="J71" i="3"/>
  <c r="G71" i="3"/>
  <c r="AN70" i="3"/>
  <c r="M70" i="3"/>
  <c r="J70" i="3"/>
  <c r="G70" i="3"/>
  <c r="AN69" i="3"/>
  <c r="M69" i="3"/>
  <c r="J69" i="3"/>
  <c r="G69" i="3"/>
  <c r="AN68" i="3"/>
  <c r="M68" i="3"/>
  <c r="J68" i="3"/>
  <c r="G68" i="3"/>
  <c r="AQ67" i="3"/>
  <c r="AN67" i="3"/>
  <c r="M67" i="3"/>
  <c r="J67" i="3"/>
  <c r="G67" i="3"/>
  <c r="AP65" i="3"/>
  <c r="O65" i="3"/>
  <c r="L65" i="3"/>
  <c r="I65" i="3"/>
  <c r="F65" i="3" s="1"/>
  <c r="AP64" i="3"/>
  <c r="O64" i="3"/>
  <c r="L64" i="3"/>
  <c r="I64" i="3"/>
  <c r="AP63" i="3"/>
  <c r="O63" i="3"/>
  <c r="L63" i="3"/>
  <c r="I63" i="3"/>
  <c r="AP62" i="3"/>
  <c r="O62" i="3"/>
  <c r="L62" i="3"/>
  <c r="I62" i="3"/>
  <c r="AP61" i="3"/>
  <c r="O61" i="3"/>
  <c r="L61" i="3"/>
  <c r="I61" i="3"/>
  <c r="F61" i="3"/>
  <c r="AP60" i="3"/>
  <c r="O60" i="3"/>
  <c r="L60" i="3"/>
  <c r="I60" i="3"/>
  <c r="AP59" i="3"/>
  <c r="O59" i="3"/>
  <c r="L59" i="3"/>
  <c r="I59" i="3"/>
  <c r="AP58" i="3"/>
  <c r="O58" i="3"/>
  <c r="L58" i="3"/>
  <c r="I58" i="3"/>
  <c r="F58" i="3" s="1"/>
  <c r="AP57" i="3"/>
  <c r="O57" i="3"/>
  <c r="L57" i="3"/>
  <c r="I57" i="3"/>
  <c r="F57" i="3" s="1"/>
  <c r="AP56" i="3"/>
  <c r="O56" i="3"/>
  <c r="L56" i="3"/>
  <c r="I56" i="3"/>
  <c r="AP55" i="3"/>
  <c r="O55" i="3"/>
  <c r="L55" i="3"/>
  <c r="I55" i="3"/>
  <c r="F55" i="3"/>
  <c r="AP54" i="3"/>
  <c r="O54" i="3"/>
  <c r="L54" i="3"/>
  <c r="I54" i="3"/>
  <c r="AP53" i="3"/>
  <c r="O53" i="3"/>
  <c r="L53" i="3"/>
  <c r="I53" i="3"/>
  <c r="AP52" i="3"/>
  <c r="O52" i="3"/>
  <c r="L52" i="3"/>
  <c r="I52" i="3"/>
  <c r="AP51" i="3"/>
  <c r="O51" i="3"/>
  <c r="L51" i="3"/>
  <c r="I51" i="3"/>
  <c r="AP50" i="3"/>
  <c r="O50" i="3"/>
  <c r="L50" i="3"/>
  <c r="I50" i="3"/>
  <c r="F50" i="3"/>
  <c r="AP49" i="3"/>
  <c r="O49" i="3"/>
  <c r="L49" i="3"/>
  <c r="I49" i="3"/>
  <c r="F49" i="3"/>
  <c r="AP48" i="3"/>
  <c r="O48" i="3"/>
  <c r="L48" i="3"/>
  <c r="I48" i="3"/>
  <c r="AP47" i="3"/>
  <c r="O47" i="3"/>
  <c r="L47" i="3"/>
  <c r="I47" i="3"/>
  <c r="AQ46" i="3"/>
  <c r="AP46" i="3"/>
  <c r="O46" i="3"/>
  <c r="L46" i="3"/>
  <c r="I46" i="3"/>
  <c r="AP45" i="3"/>
  <c r="O45" i="3"/>
  <c r="L45" i="3"/>
  <c r="I45" i="3"/>
  <c r="AP44" i="3"/>
  <c r="O44" i="3"/>
  <c r="L44" i="3"/>
  <c r="I44" i="3"/>
  <c r="AP43" i="3"/>
  <c r="O43" i="3"/>
  <c r="L43" i="3"/>
  <c r="I43" i="3"/>
  <c r="AP42" i="3"/>
  <c r="O42" i="3"/>
  <c r="L42" i="3"/>
  <c r="I42" i="3"/>
  <c r="AP41" i="3"/>
  <c r="O41" i="3"/>
  <c r="L41" i="3"/>
  <c r="I41" i="3"/>
  <c r="AP40" i="3"/>
  <c r="O40" i="3"/>
  <c r="L40" i="3"/>
  <c r="I40" i="3"/>
  <c r="AP39" i="3"/>
  <c r="O39" i="3"/>
  <c r="L39" i="3"/>
  <c r="I39" i="3"/>
  <c r="AP38" i="3"/>
  <c r="O38" i="3"/>
  <c r="L38" i="3"/>
  <c r="I38" i="3"/>
  <c r="AP37" i="3"/>
  <c r="O37" i="3"/>
  <c r="L37" i="3"/>
  <c r="I37" i="3"/>
  <c r="AQ36" i="3"/>
  <c r="AP36" i="3"/>
  <c r="O36" i="3"/>
  <c r="L36" i="3"/>
  <c r="I36" i="3"/>
  <c r="AP35" i="3"/>
  <c r="O35" i="3"/>
  <c r="L35" i="3"/>
  <c r="I35" i="3"/>
  <c r="AP34" i="3"/>
  <c r="O34" i="3"/>
  <c r="L34" i="3"/>
  <c r="I34" i="3"/>
  <c r="AP33" i="3"/>
  <c r="O33" i="3"/>
  <c r="L33" i="3"/>
  <c r="I33" i="3"/>
  <c r="AP32" i="3"/>
  <c r="O32" i="3"/>
  <c r="L32" i="3"/>
  <c r="I32" i="3"/>
  <c r="AP31" i="3"/>
  <c r="O31" i="3"/>
  <c r="L31" i="3"/>
  <c r="I31" i="3"/>
  <c r="AP30" i="3"/>
  <c r="O30" i="3"/>
  <c r="L30" i="3"/>
  <c r="I30" i="3"/>
  <c r="AP29" i="3"/>
  <c r="O29" i="3"/>
  <c r="L29" i="3"/>
  <c r="I29" i="3"/>
  <c r="AP28" i="3"/>
  <c r="O28" i="3"/>
  <c r="L28" i="3"/>
  <c r="I28" i="3"/>
  <c r="AP27" i="3"/>
  <c r="O27" i="3"/>
  <c r="L27" i="3"/>
  <c r="I27" i="3"/>
  <c r="AP26" i="3"/>
  <c r="O26" i="3"/>
  <c r="L26" i="3"/>
  <c r="I26" i="3"/>
  <c r="AN25" i="3"/>
  <c r="AN116" i="3" s="1"/>
  <c r="O25" i="3"/>
  <c r="M25" i="3"/>
  <c r="M116" i="3" s="1"/>
  <c r="J25" i="3"/>
  <c r="J116" i="3" s="1"/>
  <c r="I25" i="3"/>
  <c r="G25" i="3"/>
  <c r="G116" i="3" s="1"/>
  <c r="AN24" i="3"/>
  <c r="AP24" i="3" s="1"/>
  <c r="M24" i="3"/>
  <c r="M115" i="3" s="1"/>
  <c r="J24" i="3"/>
  <c r="J115" i="3" s="1"/>
  <c r="I24" i="3"/>
  <c r="G24" i="3"/>
  <c r="G115" i="3" s="1"/>
  <c r="AN23" i="3"/>
  <c r="AN114" i="3" s="1"/>
  <c r="O23" i="3"/>
  <c r="M23" i="3"/>
  <c r="M114" i="3" s="1"/>
  <c r="J23" i="3"/>
  <c r="L23" i="3" s="1"/>
  <c r="G23" i="3"/>
  <c r="G114" i="3" s="1"/>
  <c r="AN22" i="3"/>
  <c r="AP22" i="3" s="1"/>
  <c r="M22" i="3"/>
  <c r="M113" i="3" s="1"/>
  <c r="J22" i="3"/>
  <c r="J113" i="3" s="1"/>
  <c r="L113" i="3" s="1"/>
  <c r="I22" i="3"/>
  <c r="G22" i="3"/>
  <c r="G113" i="3" s="1"/>
  <c r="AN21" i="3"/>
  <c r="AP21" i="3" s="1"/>
  <c r="O21" i="3"/>
  <c r="M21" i="3"/>
  <c r="M112" i="3" s="1"/>
  <c r="J21" i="3"/>
  <c r="J112" i="3" s="1"/>
  <c r="G21" i="3"/>
  <c r="G112" i="3" s="1"/>
  <c r="AN20" i="3"/>
  <c r="AN111" i="3" s="1"/>
  <c r="M20" i="3"/>
  <c r="M111" i="3" s="1"/>
  <c r="J20" i="3"/>
  <c r="L20" i="3" s="1"/>
  <c r="I20" i="3"/>
  <c r="G20" i="3"/>
  <c r="G111" i="3" s="1"/>
  <c r="AN19" i="3"/>
  <c r="AN110" i="3" s="1"/>
  <c r="AP110" i="3" s="1"/>
  <c r="O19" i="3"/>
  <c r="M19" i="3"/>
  <c r="M110" i="3" s="1"/>
  <c r="J19" i="3"/>
  <c r="L19" i="3" s="1"/>
  <c r="G19" i="3"/>
  <c r="G110" i="3" s="1"/>
  <c r="AN18" i="3"/>
  <c r="AO18" i="3" s="1"/>
  <c r="AO109" i="3" s="1"/>
  <c r="M18" i="3"/>
  <c r="J18" i="3"/>
  <c r="K18" i="3" s="1"/>
  <c r="K109" i="3" s="1"/>
  <c r="G18" i="3"/>
  <c r="AN17" i="3"/>
  <c r="AN108" i="3" s="1"/>
  <c r="M17" i="3"/>
  <c r="J17" i="3"/>
  <c r="J108" i="3" s="1"/>
  <c r="G17" i="3"/>
  <c r="G108" i="3" s="1"/>
  <c r="AN16" i="3"/>
  <c r="AN107" i="3" s="1"/>
  <c r="M16" i="3"/>
  <c r="J16" i="3"/>
  <c r="J107" i="3" s="1"/>
  <c r="H16" i="3"/>
  <c r="H107" i="3" s="1"/>
  <c r="G16" i="3"/>
  <c r="G107" i="3" s="1"/>
  <c r="AP15" i="3"/>
  <c r="O15" i="3"/>
  <c r="L15" i="3"/>
  <c r="I15" i="3"/>
  <c r="AP14" i="3"/>
  <c r="O14" i="3"/>
  <c r="L14" i="3"/>
  <c r="I14" i="3"/>
  <c r="AP13" i="3"/>
  <c r="O13" i="3"/>
  <c r="L13" i="3"/>
  <c r="I13" i="3"/>
  <c r="AP12" i="3"/>
  <c r="O12" i="3"/>
  <c r="L12" i="3"/>
  <c r="I12" i="3"/>
  <c r="AP11" i="3"/>
  <c r="O11" i="3"/>
  <c r="L11" i="3"/>
  <c r="I11" i="3"/>
  <c r="AP10" i="3"/>
  <c r="O10" i="3"/>
  <c r="L10" i="3"/>
  <c r="I10" i="3"/>
  <c r="AP9" i="3"/>
  <c r="O9" i="3"/>
  <c r="L9" i="3"/>
  <c r="I9" i="3"/>
  <c r="AP8" i="3"/>
  <c r="O8" i="3"/>
  <c r="L8" i="3"/>
  <c r="I8" i="3"/>
  <c r="AP7" i="3"/>
  <c r="O7" i="3"/>
  <c r="L7" i="3"/>
  <c r="I7" i="3"/>
  <c r="AP6" i="3"/>
  <c r="O6" i="3"/>
  <c r="L6" i="3"/>
  <c r="I6" i="3"/>
  <c r="AN4" i="3"/>
  <c r="M4" i="3"/>
  <c r="J4" i="3"/>
  <c r="G4" i="3"/>
  <c r="AN3" i="3"/>
  <c r="M3" i="3"/>
  <c r="J3" i="3"/>
  <c r="G3" i="3"/>
  <c r="N14" i="6"/>
  <c r="K14" i="6"/>
  <c r="L13" i="6"/>
  <c r="M13" i="6" s="1"/>
  <c r="H13" i="6"/>
  <c r="E13" i="6"/>
  <c r="B13" i="6"/>
  <c r="E12" i="6"/>
  <c r="E11" i="6"/>
  <c r="H10" i="6"/>
  <c r="E10" i="6"/>
  <c r="B10" i="6"/>
  <c r="B9" i="6"/>
  <c r="B8" i="6"/>
  <c r="H7" i="6"/>
  <c r="E7" i="6"/>
  <c r="B7" i="6"/>
  <c r="H6" i="6"/>
  <c r="B6" i="6"/>
  <c r="W5" i="6"/>
  <c r="H5" i="6"/>
  <c r="E5" i="6"/>
  <c r="B5" i="6"/>
  <c r="W4" i="6"/>
  <c r="H4" i="6"/>
  <c r="E4" i="6"/>
  <c r="B4" i="6"/>
  <c r="H14" i="4"/>
  <c r="F14" i="4"/>
  <c r="E14" i="4"/>
  <c r="G13" i="4"/>
  <c r="G12" i="4"/>
  <c r="K11" i="4"/>
  <c r="G11" i="4"/>
  <c r="G10" i="4"/>
  <c r="G9" i="4"/>
  <c r="G8" i="4"/>
  <c r="G7" i="4"/>
  <c r="K6" i="4"/>
  <c r="G6" i="4"/>
  <c r="K5" i="4"/>
  <c r="G5" i="4"/>
  <c r="G4" i="4"/>
  <c r="T14" i="20"/>
  <c r="S14" i="20"/>
  <c r="R14" i="20"/>
  <c r="Q14" i="20"/>
  <c r="U14" i="20" s="1"/>
  <c r="P14" i="20"/>
  <c r="H14" i="20"/>
  <c r="G14" i="20"/>
  <c r="F14" i="20"/>
  <c r="E14" i="20"/>
  <c r="D14" i="20"/>
  <c r="I14" i="20" s="1"/>
  <c r="T13" i="20"/>
  <c r="S13" i="20"/>
  <c r="R13" i="20"/>
  <c r="Q13" i="20"/>
  <c r="P13" i="20"/>
  <c r="H13" i="20"/>
  <c r="G13" i="20"/>
  <c r="F13" i="20"/>
  <c r="E13" i="20"/>
  <c r="D13" i="20"/>
  <c r="U12" i="20"/>
  <c r="G12" i="20"/>
  <c r="F12" i="20"/>
  <c r="E12" i="20"/>
  <c r="D12" i="20"/>
  <c r="H11" i="20"/>
  <c r="G11" i="20"/>
  <c r="F11" i="20"/>
  <c r="E11" i="20"/>
  <c r="D11" i="20"/>
  <c r="H10" i="20"/>
  <c r="H9" i="20" s="1"/>
  <c r="G10" i="20"/>
  <c r="F10" i="20"/>
  <c r="E10" i="20"/>
  <c r="D10" i="20"/>
  <c r="G8" i="20"/>
  <c r="F8" i="20"/>
  <c r="E8" i="20"/>
  <c r="D8" i="20"/>
  <c r="H7" i="20"/>
  <c r="G7" i="20"/>
  <c r="F7" i="20"/>
  <c r="E7" i="20"/>
  <c r="D7" i="20"/>
  <c r="H6" i="20"/>
  <c r="G6" i="20"/>
  <c r="F6" i="20"/>
  <c r="E6" i="20"/>
  <c r="D6" i="20"/>
  <c r="Q5" i="20"/>
  <c r="G2" i="20"/>
  <c r="S2" i="20" s="1"/>
  <c r="F2" i="20"/>
  <c r="R2" i="20" s="1"/>
  <c r="E2" i="20"/>
  <c r="Q2" i="20" s="1"/>
  <c r="D2" i="20"/>
  <c r="P2" i="20" s="1"/>
  <c r="F14" i="11" l="1"/>
  <c r="G10" i="11"/>
  <c r="G39" i="11" s="1"/>
  <c r="M10" i="11"/>
  <c r="M39" i="11" s="1"/>
  <c r="K10" i="11"/>
  <c r="K39" i="11" s="1"/>
  <c r="H3" i="9"/>
  <c r="S5" i="20"/>
  <c r="G13" i="11"/>
  <c r="G42" i="11" s="1"/>
  <c r="H13" i="11"/>
  <c r="H42" i="11" s="1"/>
  <c r="J13" i="11"/>
  <c r="J42" i="11" s="1"/>
  <c r="F40" i="11"/>
  <c r="L6" i="6"/>
  <c r="M6" i="6" s="1"/>
  <c r="G40" i="11"/>
  <c r="L7" i="6"/>
  <c r="M7" i="6" s="1"/>
  <c r="I40" i="11"/>
  <c r="L9" i="6"/>
  <c r="M9" i="6" s="1"/>
  <c r="E40" i="11"/>
  <c r="L5" i="6"/>
  <c r="M5" i="6" s="1"/>
  <c r="H40" i="11"/>
  <c r="L8" i="6"/>
  <c r="M8" i="6" s="1"/>
  <c r="H28" i="11"/>
  <c r="AG18" i="3"/>
  <c r="I28" i="11"/>
  <c r="E13" i="11"/>
  <c r="E42" i="11" s="1"/>
  <c r="E8" i="6"/>
  <c r="D8" i="11"/>
  <c r="D37" i="11" s="1"/>
  <c r="K28" i="11"/>
  <c r="H7" i="11"/>
  <c r="F9" i="11"/>
  <c r="F38" i="11" s="1"/>
  <c r="O24" i="3"/>
  <c r="G7" i="11"/>
  <c r="G36" i="11" s="1"/>
  <c r="G44" i="11" s="1"/>
  <c r="C11" i="6"/>
  <c r="D11" i="6" s="1"/>
  <c r="K17" i="3"/>
  <c r="I19" i="3"/>
  <c r="I21" i="3"/>
  <c r="I23" i="3"/>
  <c r="F56" i="3"/>
  <c r="F59" i="3"/>
  <c r="F62" i="3"/>
  <c r="D132" i="3"/>
  <c r="K9" i="4" s="1"/>
  <c r="D135" i="3"/>
  <c r="K12" i="4" s="1"/>
  <c r="D11" i="11"/>
  <c r="L28" i="11"/>
  <c r="L14" i="11"/>
  <c r="O12" i="6" s="1"/>
  <c r="P12" i="6" s="1"/>
  <c r="L13" i="11"/>
  <c r="L42" i="11" s="1"/>
  <c r="O20" i="3"/>
  <c r="H17" i="3"/>
  <c r="H108" i="3" s="1"/>
  <c r="J28" i="11"/>
  <c r="L11" i="6"/>
  <c r="M11" i="6" s="1"/>
  <c r="D46" i="14"/>
  <c r="AP95" i="3"/>
  <c r="AP120" i="3"/>
  <c r="M28" i="11"/>
  <c r="J7" i="11"/>
  <c r="J36" i="11" s="1"/>
  <c r="H10" i="11"/>
  <c r="H15" i="11" s="1"/>
  <c r="M14" i="11"/>
  <c r="M43" i="11" s="1"/>
  <c r="I13" i="11"/>
  <c r="I42" i="11" s="1"/>
  <c r="AK85" i="3"/>
  <c r="Y84" i="3"/>
  <c r="D84" i="3" s="1"/>
  <c r="N11" i="4" s="1"/>
  <c r="T11" i="4" s="1"/>
  <c r="AK82" i="3"/>
  <c r="Y81" i="3"/>
  <c r="AK79" i="3"/>
  <c r="Y78" i="3"/>
  <c r="AK84" i="3"/>
  <c r="AH84" i="3"/>
  <c r="AE81" i="3"/>
  <c r="P86" i="3"/>
  <c r="AH85" i="3"/>
  <c r="V84" i="3"/>
  <c r="AH82" i="3"/>
  <c r="V81" i="3"/>
  <c r="AH79" i="3"/>
  <c r="V78" i="3"/>
  <c r="AK81" i="3"/>
  <c r="AH78" i="3"/>
  <c r="S83" i="3"/>
  <c r="P80" i="3"/>
  <c r="AE85" i="3"/>
  <c r="S84" i="3"/>
  <c r="AE82" i="3"/>
  <c r="S81" i="3"/>
  <c r="AE79" i="3"/>
  <c r="S78" i="3"/>
  <c r="AH81" i="3"/>
  <c r="S77" i="3"/>
  <c r="AB84" i="3"/>
  <c r="AB85" i="3"/>
  <c r="P84" i="3"/>
  <c r="AB82" i="3"/>
  <c r="P81" i="3"/>
  <c r="AB79" i="3"/>
  <c r="P78" i="3"/>
  <c r="V80" i="3"/>
  <c r="S86" i="3"/>
  <c r="AB78" i="3"/>
  <c r="AK86" i="3"/>
  <c r="Y85" i="3"/>
  <c r="AK83" i="3"/>
  <c r="Y82" i="3"/>
  <c r="AK80" i="3"/>
  <c r="Y79" i="3"/>
  <c r="AK77" i="3"/>
  <c r="Y86" i="3"/>
  <c r="Y77" i="3"/>
  <c r="D77" i="3" s="1"/>
  <c r="N4" i="4" s="1"/>
  <c r="T4" i="4" s="1"/>
  <c r="V77" i="3"/>
  <c r="AE84" i="3"/>
  <c r="P77" i="3"/>
  <c r="AH86" i="3"/>
  <c r="V85" i="3"/>
  <c r="AH83" i="3"/>
  <c r="V82" i="3"/>
  <c r="AH80" i="3"/>
  <c r="V79" i="3"/>
  <c r="D79" i="3" s="1"/>
  <c r="N6" i="4" s="1"/>
  <c r="T6" i="4" s="1"/>
  <c r="AH77" i="3"/>
  <c r="Y80" i="3"/>
  <c r="V86" i="3"/>
  <c r="AB81" i="3"/>
  <c r="AE86" i="3"/>
  <c r="S85" i="3"/>
  <c r="AE83" i="3"/>
  <c r="S82" i="3"/>
  <c r="AE80" i="3"/>
  <c r="S79" i="3"/>
  <c r="AE77" i="3"/>
  <c r="AK78" i="3"/>
  <c r="S80" i="3"/>
  <c r="P83" i="3"/>
  <c r="AB86" i="3"/>
  <c r="P85" i="3"/>
  <c r="AB83" i="3"/>
  <c r="P82" i="3"/>
  <c r="AB80" i="3"/>
  <c r="P79" i="3"/>
  <c r="AB77" i="3"/>
  <c r="Y83" i="3"/>
  <c r="V83" i="3"/>
  <c r="AE78" i="3"/>
  <c r="AA18" i="3"/>
  <c r="G9" i="20"/>
  <c r="AO16" i="3"/>
  <c r="AO107" i="3" s="1"/>
  <c r="AP107" i="3" s="1"/>
  <c r="L10" i="6"/>
  <c r="M10" i="6" s="1"/>
  <c r="O22" i="3"/>
  <c r="I14" i="11"/>
  <c r="E6" i="6"/>
  <c r="I16" i="3"/>
  <c r="AP123" i="3"/>
  <c r="C27" i="11"/>
  <c r="K7" i="11"/>
  <c r="K36" i="11" s="1"/>
  <c r="AG107" i="3"/>
  <c r="F64" i="3"/>
  <c r="B14" i="6"/>
  <c r="E9" i="6"/>
  <c r="E14" i="6" s="1"/>
  <c r="D81" i="14"/>
  <c r="D127" i="3"/>
  <c r="K4" i="4" s="1"/>
  <c r="C25" i="11"/>
  <c r="H14" i="11"/>
  <c r="AP111" i="3"/>
  <c r="R18" i="3"/>
  <c r="G14" i="4"/>
  <c r="U18" i="20" s="1"/>
  <c r="K16" i="3"/>
  <c r="AO17" i="3"/>
  <c r="AO108" i="3" s="1"/>
  <c r="AP108" i="3" s="1"/>
  <c r="AP114" i="3"/>
  <c r="D130" i="3"/>
  <c r="K7" i="4" s="1"/>
  <c r="K14" i="4" s="1"/>
  <c r="D133" i="3"/>
  <c r="K10" i="4" s="1"/>
  <c r="D136" i="3"/>
  <c r="K13" i="4" s="1"/>
  <c r="I37" i="11"/>
  <c r="D28" i="11"/>
  <c r="M7" i="11"/>
  <c r="M36" i="11" s="1"/>
  <c r="M109" i="3"/>
  <c r="N18" i="3"/>
  <c r="AP118" i="3"/>
  <c r="H5" i="20"/>
  <c r="H3" i="20" s="1"/>
  <c r="H14" i="6"/>
  <c r="L12" i="6"/>
  <c r="M12" i="6" s="1"/>
  <c r="G109" i="3"/>
  <c r="H18" i="3"/>
  <c r="F60" i="3"/>
  <c r="F63" i="3"/>
  <c r="D116" i="14"/>
  <c r="D48" i="14"/>
  <c r="J37" i="11"/>
  <c r="E28" i="11"/>
  <c r="L10" i="11"/>
  <c r="M13" i="11"/>
  <c r="M42" i="11" s="1"/>
  <c r="M44" i="11" s="1"/>
  <c r="AA17" i="3"/>
  <c r="Z108" i="3"/>
  <c r="AA108" i="3" s="1"/>
  <c r="F43" i="11"/>
  <c r="O6" i="6"/>
  <c r="P6" i="6" s="1"/>
  <c r="E129" i="9"/>
  <c r="D68" i="3"/>
  <c r="D69" i="3"/>
  <c r="D70" i="3"/>
  <c r="D71" i="3"/>
  <c r="D72" i="3"/>
  <c r="D73" i="3"/>
  <c r="D74" i="3"/>
  <c r="D75" i="3"/>
  <c r="D76" i="3"/>
  <c r="D9" i="11"/>
  <c r="D38" i="11" s="1"/>
  <c r="H43" i="11"/>
  <c r="O8" i="6"/>
  <c r="P8" i="6" s="1"/>
  <c r="E43" i="11"/>
  <c r="O5" i="6"/>
  <c r="P5" i="6" s="1"/>
  <c r="I43" i="11"/>
  <c r="O9" i="6"/>
  <c r="P9" i="6" s="1"/>
  <c r="U13" i="20"/>
  <c r="O7" i="6"/>
  <c r="P7" i="6" s="1"/>
  <c r="O10" i="6"/>
  <c r="P10" i="6" s="1"/>
  <c r="D14" i="11"/>
  <c r="O11" i="6"/>
  <c r="P11" i="6" s="1"/>
  <c r="E3" i="17"/>
  <c r="Q9" i="20"/>
  <c r="E12" i="11"/>
  <c r="E41" i="11" s="1"/>
  <c r="C41" i="11" s="1"/>
  <c r="U10" i="20"/>
  <c r="U6" i="20"/>
  <c r="F7" i="11"/>
  <c r="F36" i="11" s="1"/>
  <c r="F44" i="11" s="1"/>
  <c r="E9" i="11"/>
  <c r="E38" i="11" s="1"/>
  <c r="AH47" i="19"/>
  <c r="E3" i="10"/>
  <c r="G56" i="9"/>
  <c r="E78" i="9"/>
  <c r="E56" i="9" s="1"/>
  <c r="G5" i="20"/>
  <c r="I12" i="20"/>
  <c r="U8" i="20"/>
  <c r="I13" i="20"/>
  <c r="C11" i="11"/>
  <c r="J44" i="11"/>
  <c r="R9" i="20"/>
  <c r="E4" i="9"/>
  <c r="E5" i="20"/>
  <c r="D7" i="11"/>
  <c r="I7" i="20"/>
  <c r="D83" i="3"/>
  <c r="N10" i="4" s="1"/>
  <c r="T10" i="4" s="1"/>
  <c r="E92" i="3"/>
  <c r="E94" i="3"/>
  <c r="E95" i="3"/>
  <c r="E96" i="3"/>
  <c r="E117" i="3"/>
  <c r="C4" i="4" s="1"/>
  <c r="R4" i="4" s="1"/>
  <c r="E118" i="3"/>
  <c r="E119" i="3"/>
  <c r="C6" i="4" s="1"/>
  <c r="E120" i="3"/>
  <c r="C7" i="4" s="1"/>
  <c r="E121" i="3"/>
  <c r="C8" i="4" s="1"/>
  <c r="R8" i="4" s="1"/>
  <c r="E123" i="3"/>
  <c r="C10" i="4" s="1"/>
  <c r="E124" i="3"/>
  <c r="C11" i="4" s="1"/>
  <c r="E125" i="3"/>
  <c r="AP121" i="3"/>
  <c r="AP126" i="3"/>
  <c r="O112" i="3"/>
  <c r="D116" i="3"/>
  <c r="O118" i="3"/>
  <c r="O119" i="3"/>
  <c r="O120" i="3"/>
  <c r="O121" i="3"/>
  <c r="O122" i="3"/>
  <c r="L91" i="3"/>
  <c r="D88" i="3"/>
  <c r="D89" i="3"/>
  <c r="D90" i="3"/>
  <c r="D91" i="3"/>
  <c r="D92" i="3"/>
  <c r="D93" i="3"/>
  <c r="D95" i="3"/>
  <c r="D96" i="3"/>
  <c r="D118" i="3"/>
  <c r="B5" i="4" s="1"/>
  <c r="Q5" i="4" s="1"/>
  <c r="D119" i="3"/>
  <c r="B6" i="4" s="1"/>
  <c r="Q6" i="4" s="1"/>
  <c r="D120" i="3"/>
  <c r="B7" i="4" s="1"/>
  <c r="Q7" i="4" s="1"/>
  <c r="D121" i="3"/>
  <c r="B8" i="4" s="1"/>
  <c r="Q8" i="4" s="1"/>
  <c r="D122" i="3"/>
  <c r="B9" i="4" s="1"/>
  <c r="Q9" i="4" s="1"/>
  <c r="D123" i="3"/>
  <c r="B10" i="4" s="1"/>
  <c r="Q10" i="4" s="1"/>
  <c r="D124" i="3"/>
  <c r="D125" i="3"/>
  <c r="B12" i="4" s="1"/>
  <c r="Q12" i="4" s="1"/>
  <c r="D126" i="3"/>
  <c r="B13" i="4" s="1"/>
  <c r="Q13" i="4" s="1"/>
  <c r="E110" i="3"/>
  <c r="E111" i="3"/>
  <c r="E112" i="3"/>
  <c r="E113" i="3"/>
  <c r="R10" i="6" s="1"/>
  <c r="E114" i="3"/>
  <c r="E115" i="3"/>
  <c r="E116" i="3"/>
  <c r="E88" i="3"/>
  <c r="E90" i="3"/>
  <c r="E91" i="3"/>
  <c r="E93" i="3"/>
  <c r="E122" i="3"/>
  <c r="C9" i="4" s="1"/>
  <c r="E126" i="3"/>
  <c r="F7" i="3"/>
  <c r="D6" i="14"/>
  <c r="E89" i="3"/>
  <c r="I94" i="3"/>
  <c r="D94" i="3"/>
  <c r="I121" i="3"/>
  <c r="E34" i="10"/>
  <c r="I44" i="11"/>
  <c r="I8" i="20"/>
  <c r="I10" i="20"/>
  <c r="E25" i="9"/>
  <c r="I6" i="20"/>
  <c r="F5" i="20"/>
  <c r="I11" i="20"/>
  <c r="F9" i="20"/>
  <c r="D9" i="20"/>
  <c r="E9" i="20"/>
  <c r="E87" i="3"/>
  <c r="O117" i="3"/>
  <c r="D67" i="3"/>
  <c r="L87" i="3"/>
  <c r="D87" i="3"/>
  <c r="D117" i="3"/>
  <c r="B4" i="4" s="1"/>
  <c r="N136" i="3"/>
  <c r="D103" i="14" s="1"/>
  <c r="T136" i="3"/>
  <c r="U136" i="3" s="1"/>
  <c r="AL135" i="3"/>
  <c r="AM135" i="3" s="1"/>
  <c r="Q135" i="3"/>
  <c r="R135" i="3" s="1"/>
  <c r="AI134" i="3"/>
  <c r="AJ134" i="3" s="1"/>
  <c r="T134" i="3"/>
  <c r="U134" i="3" s="1"/>
  <c r="AL133" i="3"/>
  <c r="AM133" i="3" s="1"/>
  <c r="Q133" i="3"/>
  <c r="R133" i="3" s="1"/>
  <c r="AI132" i="3"/>
  <c r="AJ132" i="3" s="1"/>
  <c r="T132" i="3"/>
  <c r="U132" i="3" s="1"/>
  <c r="AL131" i="3"/>
  <c r="AM131" i="3" s="1"/>
  <c r="Q131" i="3"/>
  <c r="R131" i="3" s="1"/>
  <c r="AI130" i="3"/>
  <c r="AJ130" i="3" s="1"/>
  <c r="T130" i="3"/>
  <c r="U130" i="3" s="1"/>
  <c r="AL129" i="3"/>
  <c r="AM129" i="3" s="1"/>
  <c r="Q129" i="3"/>
  <c r="R129" i="3" s="1"/>
  <c r="AI128" i="3"/>
  <c r="AJ128" i="3" s="1"/>
  <c r="T128" i="3"/>
  <c r="U128" i="3" s="1"/>
  <c r="AL127" i="3"/>
  <c r="AM127" i="3" s="1"/>
  <c r="Q127" i="3"/>
  <c r="R127" i="3" s="1"/>
  <c r="AI136" i="3"/>
  <c r="AJ136" i="3" s="1"/>
  <c r="AC136" i="3"/>
  <c r="AD136" i="3" s="1"/>
  <c r="W136" i="3"/>
  <c r="X136" i="3" s="1"/>
  <c r="AF135" i="3"/>
  <c r="AG135" i="3" s="1"/>
  <c r="Z135" i="3"/>
  <c r="AA135" i="3" s="1"/>
  <c r="AC134" i="3"/>
  <c r="AD134" i="3" s="1"/>
  <c r="W134" i="3"/>
  <c r="X134" i="3" s="1"/>
  <c r="AF133" i="3"/>
  <c r="AG133" i="3" s="1"/>
  <c r="Z133" i="3"/>
  <c r="AA133" i="3" s="1"/>
  <c r="AC132" i="3"/>
  <c r="AD132" i="3" s="1"/>
  <c r="W132" i="3"/>
  <c r="X132" i="3" s="1"/>
  <c r="AF131" i="3"/>
  <c r="AG131" i="3" s="1"/>
  <c r="Z131" i="3"/>
  <c r="AA131" i="3" s="1"/>
  <c r="AC130" i="3"/>
  <c r="AD130" i="3" s="1"/>
  <c r="W130" i="3"/>
  <c r="X130" i="3" s="1"/>
  <c r="AF129" i="3"/>
  <c r="AG129" i="3" s="1"/>
  <c r="Z129" i="3"/>
  <c r="AA129" i="3" s="1"/>
  <c r="AC128" i="3"/>
  <c r="AD128" i="3" s="1"/>
  <c r="W128" i="3"/>
  <c r="X128" i="3" s="1"/>
  <c r="AF127" i="3"/>
  <c r="AG127" i="3" s="1"/>
  <c r="Z127" i="3"/>
  <c r="AA127" i="3" s="1"/>
  <c r="Q136" i="3"/>
  <c r="R136" i="3" s="1"/>
  <c r="AI135" i="3"/>
  <c r="AJ135" i="3" s="1"/>
  <c r="T135" i="3"/>
  <c r="U135" i="3" s="1"/>
  <c r="AL134" i="3"/>
  <c r="AM134" i="3" s="1"/>
  <c r="Q134" i="3"/>
  <c r="R134" i="3" s="1"/>
  <c r="AI133" i="3"/>
  <c r="AJ133" i="3" s="1"/>
  <c r="T133" i="3"/>
  <c r="U133" i="3" s="1"/>
  <c r="AL132" i="3"/>
  <c r="AM132" i="3" s="1"/>
  <c r="Q132" i="3"/>
  <c r="R132" i="3" s="1"/>
  <c r="AI131" i="3"/>
  <c r="AJ131" i="3" s="1"/>
  <c r="T131" i="3"/>
  <c r="U131" i="3" s="1"/>
  <c r="AL130" i="3"/>
  <c r="AM130" i="3" s="1"/>
  <c r="Q130" i="3"/>
  <c r="R130" i="3" s="1"/>
  <c r="AI129" i="3"/>
  <c r="AJ129" i="3" s="1"/>
  <c r="T129" i="3"/>
  <c r="U129" i="3" s="1"/>
  <c r="AL128" i="3"/>
  <c r="AM128" i="3" s="1"/>
  <c r="Q128" i="3"/>
  <c r="R128" i="3" s="1"/>
  <c r="AI127" i="3"/>
  <c r="AJ127" i="3" s="1"/>
  <c r="T127" i="3"/>
  <c r="U127" i="3" s="1"/>
  <c r="AL136" i="3"/>
  <c r="AM136" i="3" s="1"/>
  <c r="AF136" i="3"/>
  <c r="AG136" i="3" s="1"/>
  <c r="Z136" i="3"/>
  <c r="AA136" i="3" s="1"/>
  <c r="AC135" i="3"/>
  <c r="AD135" i="3" s="1"/>
  <c r="W135" i="3"/>
  <c r="X135" i="3" s="1"/>
  <c r="AF134" i="3"/>
  <c r="AG134" i="3" s="1"/>
  <c r="Z134" i="3"/>
  <c r="AA134" i="3" s="1"/>
  <c r="AC133" i="3"/>
  <c r="AD133" i="3" s="1"/>
  <c r="W133" i="3"/>
  <c r="X133" i="3" s="1"/>
  <c r="AF132" i="3"/>
  <c r="AG132" i="3" s="1"/>
  <c r="Z132" i="3"/>
  <c r="AA132" i="3" s="1"/>
  <c r="AC131" i="3"/>
  <c r="AD131" i="3" s="1"/>
  <c r="W131" i="3"/>
  <c r="X131" i="3" s="1"/>
  <c r="AF130" i="3"/>
  <c r="AG130" i="3" s="1"/>
  <c r="Z130" i="3"/>
  <c r="AA130" i="3" s="1"/>
  <c r="AC129" i="3"/>
  <c r="AD129" i="3" s="1"/>
  <c r="W129" i="3"/>
  <c r="X129" i="3" s="1"/>
  <c r="AF128" i="3"/>
  <c r="AG128" i="3" s="1"/>
  <c r="Z128" i="3"/>
  <c r="AA128" i="3" s="1"/>
  <c r="AC127" i="3"/>
  <c r="AD127" i="3" s="1"/>
  <c r="W127" i="3"/>
  <c r="X127" i="3" s="1"/>
  <c r="K76" i="3"/>
  <c r="K86" i="3" s="1"/>
  <c r="L86" i="3" s="1"/>
  <c r="AL76" i="3"/>
  <c r="AM76" i="3" s="1"/>
  <c r="AL106" i="3" s="1"/>
  <c r="AM106" i="3" s="1"/>
  <c r="AF76" i="3"/>
  <c r="AG76" i="3" s="1"/>
  <c r="AF106" i="3" s="1"/>
  <c r="AG106" i="3" s="1"/>
  <c r="AI75" i="3"/>
  <c r="AJ75" i="3" s="1"/>
  <c r="AI105" i="3" s="1"/>
  <c r="AJ105" i="3" s="1"/>
  <c r="AC75" i="3"/>
  <c r="AD75" i="3" s="1"/>
  <c r="AC105" i="3" s="1"/>
  <c r="AD105" i="3" s="1"/>
  <c r="AL74" i="3"/>
  <c r="AM74" i="3" s="1"/>
  <c r="AL104" i="3" s="1"/>
  <c r="AM104" i="3" s="1"/>
  <c r="AF74" i="3"/>
  <c r="AG74" i="3" s="1"/>
  <c r="AF104" i="3" s="1"/>
  <c r="AG104" i="3" s="1"/>
  <c r="AI73" i="3"/>
  <c r="AJ73" i="3" s="1"/>
  <c r="AI103" i="3" s="1"/>
  <c r="AJ103" i="3" s="1"/>
  <c r="AC73" i="3"/>
  <c r="AD73" i="3" s="1"/>
  <c r="AC103" i="3" s="1"/>
  <c r="AD103" i="3" s="1"/>
  <c r="AL72" i="3"/>
  <c r="AM72" i="3" s="1"/>
  <c r="AL102" i="3" s="1"/>
  <c r="AM102" i="3" s="1"/>
  <c r="AF72" i="3"/>
  <c r="AG72" i="3" s="1"/>
  <c r="AF102" i="3" s="1"/>
  <c r="AG102" i="3" s="1"/>
  <c r="AI71" i="3"/>
  <c r="AJ71" i="3" s="1"/>
  <c r="AI101" i="3" s="1"/>
  <c r="AJ101" i="3" s="1"/>
  <c r="AC71" i="3"/>
  <c r="AD71" i="3" s="1"/>
  <c r="AC101" i="3" s="1"/>
  <c r="AD101" i="3" s="1"/>
  <c r="AL70" i="3"/>
  <c r="AM70" i="3" s="1"/>
  <c r="AL100" i="3" s="1"/>
  <c r="AM100" i="3" s="1"/>
  <c r="AF70" i="3"/>
  <c r="AG70" i="3" s="1"/>
  <c r="AF100" i="3" s="1"/>
  <c r="AG100" i="3" s="1"/>
  <c r="AI69" i="3"/>
  <c r="AJ69" i="3" s="1"/>
  <c r="AI99" i="3" s="1"/>
  <c r="AJ99" i="3" s="1"/>
  <c r="AC69" i="3"/>
  <c r="AD69" i="3" s="1"/>
  <c r="AC99" i="3" s="1"/>
  <c r="AD99" i="3" s="1"/>
  <c r="AL68" i="3"/>
  <c r="AM68" i="3" s="1"/>
  <c r="AL98" i="3" s="1"/>
  <c r="AM98" i="3" s="1"/>
  <c r="AF68" i="3"/>
  <c r="AG68" i="3" s="1"/>
  <c r="AF98" i="3" s="1"/>
  <c r="AG98" i="3" s="1"/>
  <c r="AI67" i="3"/>
  <c r="AJ67" i="3" s="1"/>
  <c r="AI97" i="3" s="1"/>
  <c r="AJ97" i="3" s="1"/>
  <c r="AC67" i="3"/>
  <c r="AD67" i="3" s="1"/>
  <c r="AC97" i="3" s="1"/>
  <c r="AD97" i="3" s="1"/>
  <c r="Q69" i="3"/>
  <c r="R69" i="3" s="1"/>
  <c r="Q99" i="3" s="1"/>
  <c r="R99" i="3" s="1"/>
  <c r="Z76" i="3"/>
  <c r="AA76" i="3" s="1"/>
  <c r="Z106" i="3" s="1"/>
  <c r="AA106" i="3" s="1"/>
  <c r="T76" i="3"/>
  <c r="U76" i="3" s="1"/>
  <c r="T106" i="3" s="1"/>
  <c r="U106" i="3" s="1"/>
  <c r="W75" i="3"/>
  <c r="X75" i="3" s="1"/>
  <c r="W105" i="3" s="1"/>
  <c r="X105" i="3" s="1"/>
  <c r="Q75" i="3"/>
  <c r="R75" i="3" s="1"/>
  <c r="Q105" i="3" s="1"/>
  <c r="R105" i="3" s="1"/>
  <c r="Z74" i="3"/>
  <c r="AA74" i="3" s="1"/>
  <c r="Z104" i="3" s="1"/>
  <c r="AA104" i="3" s="1"/>
  <c r="T74" i="3"/>
  <c r="U74" i="3" s="1"/>
  <c r="T104" i="3" s="1"/>
  <c r="U104" i="3" s="1"/>
  <c r="W73" i="3"/>
  <c r="X73" i="3" s="1"/>
  <c r="W103" i="3" s="1"/>
  <c r="X103" i="3" s="1"/>
  <c r="Q73" i="3"/>
  <c r="R73" i="3" s="1"/>
  <c r="Q103" i="3" s="1"/>
  <c r="R103" i="3" s="1"/>
  <c r="Z72" i="3"/>
  <c r="AA72" i="3" s="1"/>
  <c r="Z102" i="3" s="1"/>
  <c r="AA102" i="3" s="1"/>
  <c r="T72" i="3"/>
  <c r="U72" i="3" s="1"/>
  <c r="T102" i="3" s="1"/>
  <c r="U102" i="3" s="1"/>
  <c r="W71" i="3"/>
  <c r="X71" i="3" s="1"/>
  <c r="W101" i="3" s="1"/>
  <c r="X101" i="3" s="1"/>
  <c r="Q71" i="3"/>
  <c r="R71" i="3" s="1"/>
  <c r="Q101" i="3" s="1"/>
  <c r="R101" i="3" s="1"/>
  <c r="Z70" i="3"/>
  <c r="AA70" i="3" s="1"/>
  <c r="Z100" i="3" s="1"/>
  <c r="AA100" i="3" s="1"/>
  <c r="T70" i="3"/>
  <c r="U70" i="3" s="1"/>
  <c r="T100" i="3" s="1"/>
  <c r="U100" i="3" s="1"/>
  <c r="W69" i="3"/>
  <c r="X69" i="3" s="1"/>
  <c r="W99" i="3" s="1"/>
  <c r="X99" i="3" s="1"/>
  <c r="AI76" i="3"/>
  <c r="AJ76" i="3" s="1"/>
  <c r="AI106" i="3" s="1"/>
  <c r="AJ106" i="3" s="1"/>
  <c r="AC76" i="3"/>
  <c r="AD76" i="3" s="1"/>
  <c r="AC106" i="3" s="1"/>
  <c r="AD106" i="3" s="1"/>
  <c r="AL75" i="3"/>
  <c r="AM75" i="3" s="1"/>
  <c r="AL105" i="3" s="1"/>
  <c r="AM105" i="3" s="1"/>
  <c r="AF75" i="3"/>
  <c r="AG75" i="3" s="1"/>
  <c r="AF105" i="3" s="1"/>
  <c r="AG105" i="3" s="1"/>
  <c r="AI74" i="3"/>
  <c r="AJ74" i="3" s="1"/>
  <c r="AI104" i="3" s="1"/>
  <c r="AJ104" i="3" s="1"/>
  <c r="AC74" i="3"/>
  <c r="AD74" i="3" s="1"/>
  <c r="AC104" i="3" s="1"/>
  <c r="AD104" i="3" s="1"/>
  <c r="AL73" i="3"/>
  <c r="AM73" i="3" s="1"/>
  <c r="AL103" i="3" s="1"/>
  <c r="AM103" i="3" s="1"/>
  <c r="AF73" i="3"/>
  <c r="AG73" i="3" s="1"/>
  <c r="AF103" i="3" s="1"/>
  <c r="AG103" i="3" s="1"/>
  <c r="AI72" i="3"/>
  <c r="AJ72" i="3" s="1"/>
  <c r="AI102" i="3" s="1"/>
  <c r="AJ102" i="3" s="1"/>
  <c r="AC72" i="3"/>
  <c r="AD72" i="3" s="1"/>
  <c r="AC102" i="3" s="1"/>
  <c r="AD102" i="3" s="1"/>
  <c r="AL71" i="3"/>
  <c r="AM71" i="3" s="1"/>
  <c r="AL101" i="3" s="1"/>
  <c r="AM101" i="3" s="1"/>
  <c r="AF71" i="3"/>
  <c r="AG71" i="3" s="1"/>
  <c r="AF101" i="3" s="1"/>
  <c r="AG101" i="3" s="1"/>
  <c r="AI70" i="3"/>
  <c r="AJ70" i="3" s="1"/>
  <c r="AI100" i="3" s="1"/>
  <c r="AJ100" i="3" s="1"/>
  <c r="AC70" i="3"/>
  <c r="AD70" i="3" s="1"/>
  <c r="AC100" i="3" s="1"/>
  <c r="AD100" i="3" s="1"/>
  <c r="AL69" i="3"/>
  <c r="AM69" i="3" s="1"/>
  <c r="AL99" i="3" s="1"/>
  <c r="AM99" i="3" s="1"/>
  <c r="AF69" i="3"/>
  <c r="AG69" i="3" s="1"/>
  <c r="AF99" i="3" s="1"/>
  <c r="AG99" i="3" s="1"/>
  <c r="AI68" i="3"/>
  <c r="AJ68" i="3" s="1"/>
  <c r="AI98" i="3" s="1"/>
  <c r="AJ98" i="3" s="1"/>
  <c r="AC68" i="3"/>
  <c r="AD68" i="3" s="1"/>
  <c r="AC98" i="3" s="1"/>
  <c r="AD98" i="3" s="1"/>
  <c r="AL67" i="3"/>
  <c r="AM67" i="3" s="1"/>
  <c r="AL97" i="3" s="1"/>
  <c r="AM97" i="3" s="1"/>
  <c r="AF67" i="3"/>
  <c r="AG67" i="3" s="1"/>
  <c r="AF97" i="3" s="1"/>
  <c r="AG97" i="3" s="1"/>
  <c r="W76" i="3"/>
  <c r="X76" i="3" s="1"/>
  <c r="W106" i="3" s="1"/>
  <c r="X106" i="3" s="1"/>
  <c r="Q76" i="3"/>
  <c r="R76" i="3" s="1"/>
  <c r="Q106" i="3" s="1"/>
  <c r="R106" i="3" s="1"/>
  <c r="Z75" i="3"/>
  <c r="AA75" i="3" s="1"/>
  <c r="Z105" i="3" s="1"/>
  <c r="AA105" i="3" s="1"/>
  <c r="T75" i="3"/>
  <c r="U75" i="3" s="1"/>
  <c r="T105" i="3" s="1"/>
  <c r="U105" i="3" s="1"/>
  <c r="W74" i="3"/>
  <c r="X74" i="3" s="1"/>
  <c r="W104" i="3" s="1"/>
  <c r="X104" i="3" s="1"/>
  <c r="Q74" i="3"/>
  <c r="R74" i="3" s="1"/>
  <c r="Q104" i="3" s="1"/>
  <c r="R104" i="3" s="1"/>
  <c r="Z73" i="3"/>
  <c r="AA73" i="3" s="1"/>
  <c r="Z103" i="3" s="1"/>
  <c r="AA103" i="3" s="1"/>
  <c r="T73" i="3"/>
  <c r="U73" i="3" s="1"/>
  <c r="T103" i="3" s="1"/>
  <c r="U103" i="3" s="1"/>
  <c r="W72" i="3"/>
  <c r="X72" i="3" s="1"/>
  <c r="W102" i="3" s="1"/>
  <c r="X102" i="3" s="1"/>
  <c r="Q72" i="3"/>
  <c r="R72" i="3" s="1"/>
  <c r="Q102" i="3" s="1"/>
  <c r="R102" i="3" s="1"/>
  <c r="Z71" i="3"/>
  <c r="AA71" i="3" s="1"/>
  <c r="Z101" i="3" s="1"/>
  <c r="AA101" i="3" s="1"/>
  <c r="T71" i="3"/>
  <c r="U71" i="3" s="1"/>
  <c r="T101" i="3" s="1"/>
  <c r="U101" i="3" s="1"/>
  <c r="W70" i="3"/>
  <c r="X70" i="3" s="1"/>
  <c r="W100" i="3" s="1"/>
  <c r="X100" i="3" s="1"/>
  <c r="Q70" i="3"/>
  <c r="R70" i="3" s="1"/>
  <c r="Q100" i="3" s="1"/>
  <c r="R100" i="3" s="1"/>
  <c r="Z69" i="3"/>
  <c r="AA69" i="3" s="1"/>
  <c r="Z99" i="3" s="1"/>
  <c r="AA99" i="3" s="1"/>
  <c r="T69" i="3"/>
  <c r="U69" i="3" s="1"/>
  <c r="T99" i="3" s="1"/>
  <c r="U99" i="3" s="1"/>
  <c r="W68" i="3"/>
  <c r="X68" i="3" s="1"/>
  <c r="W98" i="3" s="1"/>
  <c r="X98" i="3" s="1"/>
  <c r="Q68" i="3"/>
  <c r="R68" i="3" s="1"/>
  <c r="Q98" i="3" s="1"/>
  <c r="R98" i="3" s="1"/>
  <c r="Z67" i="3"/>
  <c r="AA67" i="3" s="1"/>
  <c r="Z97" i="3" s="1"/>
  <c r="AA97" i="3" s="1"/>
  <c r="T67" i="3"/>
  <c r="U67" i="3" s="1"/>
  <c r="T97" i="3" s="1"/>
  <c r="U97" i="3" s="1"/>
  <c r="Z68" i="3"/>
  <c r="AA68" i="3" s="1"/>
  <c r="Z98" i="3" s="1"/>
  <c r="AA98" i="3" s="1"/>
  <c r="T68" i="3"/>
  <c r="U68" i="3" s="1"/>
  <c r="T98" i="3" s="1"/>
  <c r="U98" i="3" s="1"/>
  <c r="W67" i="3"/>
  <c r="X67" i="3" s="1"/>
  <c r="W97" i="3" s="1"/>
  <c r="X97" i="3" s="1"/>
  <c r="Q67" i="3"/>
  <c r="R67" i="3" s="1"/>
  <c r="Q97" i="3" s="1"/>
  <c r="R97" i="3" s="1"/>
  <c r="O88" i="3"/>
  <c r="O123" i="3"/>
  <c r="L112" i="3"/>
  <c r="L116" i="3"/>
  <c r="O124" i="3"/>
  <c r="I125" i="3"/>
  <c r="O89" i="3"/>
  <c r="O91" i="3"/>
  <c r="L120" i="3"/>
  <c r="L89" i="3"/>
  <c r="L96" i="3"/>
  <c r="I87" i="3"/>
  <c r="O87" i="3"/>
  <c r="O92" i="3"/>
  <c r="O93" i="3"/>
  <c r="B11" i="4"/>
  <c r="Q11" i="4" s="1"/>
  <c r="I126" i="3"/>
  <c r="O126" i="3"/>
  <c r="L93" i="3"/>
  <c r="I95" i="3"/>
  <c r="O95" i="3"/>
  <c r="L124" i="3"/>
  <c r="O96" i="3"/>
  <c r="AP91" i="3"/>
  <c r="AP87" i="3"/>
  <c r="AP93" i="3"/>
  <c r="F53" i="3"/>
  <c r="F47" i="3"/>
  <c r="F54" i="3"/>
  <c r="F48" i="3"/>
  <c r="F52" i="3"/>
  <c r="F46" i="3"/>
  <c r="F51" i="3"/>
  <c r="AP89" i="3"/>
  <c r="AP117" i="3"/>
  <c r="AP124" i="3"/>
  <c r="F6" i="3"/>
  <c r="AP119" i="3"/>
  <c r="AP125" i="3"/>
  <c r="F8" i="3"/>
  <c r="F12" i="3"/>
  <c r="F13" i="3"/>
  <c r="O111" i="3"/>
  <c r="O115" i="3"/>
  <c r="F10" i="3"/>
  <c r="L95" i="3"/>
  <c r="L119" i="3"/>
  <c r="L121" i="3"/>
  <c r="F14" i="3"/>
  <c r="L115" i="3"/>
  <c r="L123" i="3"/>
  <c r="L125" i="3"/>
  <c r="F9" i="3"/>
  <c r="Q13" i="6"/>
  <c r="T13" i="6" s="1"/>
  <c r="L117" i="3"/>
  <c r="I118" i="3"/>
  <c r="F11" i="3"/>
  <c r="I117" i="3"/>
  <c r="I90" i="3"/>
  <c r="I91" i="3"/>
  <c r="I96" i="3"/>
  <c r="I116" i="3"/>
  <c r="I88" i="3"/>
  <c r="I93" i="3"/>
  <c r="I92" i="3"/>
  <c r="C5" i="4"/>
  <c r="R5" i="4" s="1"/>
  <c r="I122" i="3"/>
  <c r="G15" i="4"/>
  <c r="I18" i="20" s="1"/>
  <c r="I107" i="3"/>
  <c r="J109" i="3"/>
  <c r="L109" i="3" s="1"/>
  <c r="L18" i="3"/>
  <c r="I110" i="3"/>
  <c r="I114" i="3"/>
  <c r="O113" i="3"/>
  <c r="O114" i="3"/>
  <c r="D5" i="20"/>
  <c r="M107" i="3"/>
  <c r="N16" i="3"/>
  <c r="I111" i="3"/>
  <c r="I112" i="3"/>
  <c r="I108" i="3"/>
  <c r="I113" i="3"/>
  <c r="F15" i="3"/>
  <c r="I17" i="3"/>
  <c r="M108" i="3"/>
  <c r="D108" i="3" s="1"/>
  <c r="N17" i="3"/>
  <c r="AP18" i="3"/>
  <c r="AN109" i="3"/>
  <c r="AP109" i="3" s="1"/>
  <c r="O110" i="3"/>
  <c r="J111" i="3"/>
  <c r="L111" i="3" s="1"/>
  <c r="AN113" i="3"/>
  <c r="D113" i="3" s="1"/>
  <c r="I115" i="3"/>
  <c r="AP116" i="3"/>
  <c r="I124" i="3"/>
  <c r="C12" i="4"/>
  <c r="D4" i="14"/>
  <c r="D8" i="14"/>
  <c r="D12" i="14"/>
  <c r="L88" i="3"/>
  <c r="I89" i="3"/>
  <c r="AP90" i="3"/>
  <c r="L92" i="3"/>
  <c r="AP94" i="3"/>
  <c r="J110" i="3"/>
  <c r="AN112" i="3"/>
  <c r="AP112" i="3" s="1"/>
  <c r="J114" i="3"/>
  <c r="L114" i="3" s="1"/>
  <c r="AN115" i="3"/>
  <c r="D115" i="3" s="1"/>
  <c r="I120" i="3"/>
  <c r="D39" i="14"/>
  <c r="D43" i="14"/>
  <c r="D47" i="14"/>
  <c r="AP19" i="3"/>
  <c r="AP20" i="3"/>
  <c r="L21" i="3"/>
  <c r="L22" i="3"/>
  <c r="AP23" i="3"/>
  <c r="L24" i="3"/>
  <c r="L25" i="3"/>
  <c r="AP25" i="3"/>
  <c r="O90" i="3"/>
  <c r="O94" i="3"/>
  <c r="O116" i="3"/>
  <c r="I123" i="3"/>
  <c r="L126" i="3"/>
  <c r="C37" i="11"/>
  <c r="D10" i="14"/>
  <c r="AP88" i="3"/>
  <c r="L90" i="3"/>
  <c r="AP92" i="3"/>
  <c r="L94" i="3"/>
  <c r="AP96" i="3"/>
  <c r="I119" i="3"/>
  <c r="O125" i="3"/>
  <c r="AG47" i="19"/>
  <c r="D41" i="14"/>
  <c r="D45" i="14"/>
  <c r="L118" i="3"/>
  <c r="L122" i="3"/>
  <c r="I15" i="11"/>
  <c r="L36" i="11"/>
  <c r="H56" i="9"/>
  <c r="D7" i="14"/>
  <c r="D80" i="14"/>
  <c r="D109" i="14"/>
  <c r="D117" i="14"/>
  <c r="C13" i="4"/>
  <c r="C8" i="11"/>
  <c r="C12" i="11"/>
  <c r="J15" i="11"/>
  <c r="C23" i="11"/>
  <c r="C28" i="11" s="1"/>
  <c r="H36" i="11"/>
  <c r="G3" i="9"/>
  <c r="P7" i="20"/>
  <c r="F3" i="9"/>
  <c r="T7" i="20"/>
  <c r="T5" i="20" s="1"/>
  <c r="T3" i="20" s="1"/>
  <c r="K3" i="9"/>
  <c r="I56" i="9"/>
  <c r="D5" i="14"/>
  <c r="D13" i="14"/>
  <c r="D78" i="14"/>
  <c r="D115" i="14"/>
  <c r="K44" i="11"/>
  <c r="K15" i="11"/>
  <c r="D11" i="14"/>
  <c r="D76" i="14"/>
  <c r="D113" i="14"/>
  <c r="I3" i="9"/>
  <c r="P11" i="20"/>
  <c r="P9" i="20" s="1"/>
  <c r="F56" i="9"/>
  <c r="T11" i="20"/>
  <c r="T9" i="20" s="1"/>
  <c r="K56" i="9"/>
  <c r="D9" i="14"/>
  <c r="D74" i="14"/>
  <c r="D82" i="14"/>
  <c r="D111" i="14"/>
  <c r="K67" i="3"/>
  <c r="K77" i="3" s="1"/>
  <c r="L77" i="3" s="1"/>
  <c r="C4" i="6"/>
  <c r="D4" i="6" s="1"/>
  <c r="H129" i="3"/>
  <c r="K132" i="3"/>
  <c r="N135" i="3"/>
  <c r="H127" i="3"/>
  <c r="H128" i="3"/>
  <c r="AO129" i="3"/>
  <c r="N130" i="3"/>
  <c r="K131" i="3"/>
  <c r="H132" i="3"/>
  <c r="AO133" i="3"/>
  <c r="N134" i="3"/>
  <c r="K135" i="3"/>
  <c r="H136" i="3"/>
  <c r="AO130" i="3"/>
  <c r="K136" i="3"/>
  <c r="AO127" i="3"/>
  <c r="AO128" i="3"/>
  <c r="N129" i="3"/>
  <c r="K130" i="3"/>
  <c r="H131" i="3"/>
  <c r="AO132" i="3"/>
  <c r="N133" i="3"/>
  <c r="K134" i="3"/>
  <c r="H135" i="3"/>
  <c r="AO136" i="3"/>
  <c r="K127" i="3"/>
  <c r="K128" i="3"/>
  <c r="N131" i="3"/>
  <c r="H133" i="3"/>
  <c r="AO134" i="3"/>
  <c r="N127" i="3"/>
  <c r="N128" i="3"/>
  <c r="K129" i="3"/>
  <c r="H130" i="3"/>
  <c r="AO131" i="3"/>
  <c r="N132" i="3"/>
  <c r="K133" i="3"/>
  <c r="H134" i="3"/>
  <c r="AO135" i="3"/>
  <c r="N67" i="3"/>
  <c r="O67" i="3" s="1"/>
  <c r="N97" i="3" s="1"/>
  <c r="O97" i="3" s="1"/>
  <c r="F5" i="6"/>
  <c r="G5" i="6" s="1"/>
  <c r="C7" i="6"/>
  <c r="C10" i="6"/>
  <c r="D10" i="6" s="1"/>
  <c r="I12" i="6"/>
  <c r="J12" i="6" s="1"/>
  <c r="F13" i="6"/>
  <c r="G13" i="6" s="1"/>
  <c r="I11" i="6"/>
  <c r="J11" i="6" s="1"/>
  <c r="I13" i="6"/>
  <c r="J13" i="6" s="1"/>
  <c r="F12" i="6"/>
  <c r="G12" i="6" s="1"/>
  <c r="I10" i="6"/>
  <c r="J10" i="6" s="1"/>
  <c r="I6" i="6"/>
  <c r="J6" i="6" s="1"/>
  <c r="F8" i="6"/>
  <c r="G8" i="6" s="1"/>
  <c r="I9" i="6"/>
  <c r="J9" i="6" s="1"/>
  <c r="I7" i="6"/>
  <c r="J7" i="6" s="1"/>
  <c r="C8" i="6"/>
  <c r="D8" i="6" s="1"/>
  <c r="F9" i="6"/>
  <c r="F11" i="6"/>
  <c r="G11" i="6" s="1"/>
  <c r="C6" i="6"/>
  <c r="D6" i="6" s="1"/>
  <c r="C9" i="6"/>
  <c r="H67" i="3"/>
  <c r="H68" i="3"/>
  <c r="AO69" i="3"/>
  <c r="N70" i="3"/>
  <c r="K71" i="3"/>
  <c r="H72" i="3"/>
  <c r="AO73" i="3"/>
  <c r="N74" i="3"/>
  <c r="K75" i="3"/>
  <c r="H76" i="3"/>
  <c r="AO67" i="3"/>
  <c r="AO68" i="3"/>
  <c r="N69" i="3"/>
  <c r="K70" i="3"/>
  <c r="H71" i="3"/>
  <c r="AO72" i="3"/>
  <c r="N73" i="3"/>
  <c r="K74" i="3"/>
  <c r="H75" i="3"/>
  <c r="AO76" i="3"/>
  <c r="N68" i="3"/>
  <c r="K69" i="3"/>
  <c r="H70" i="3"/>
  <c r="AO71" i="3"/>
  <c r="N72" i="3"/>
  <c r="K73" i="3"/>
  <c r="H74" i="3"/>
  <c r="AO75" i="3"/>
  <c r="N76" i="3"/>
  <c r="K68" i="3"/>
  <c r="H69" i="3"/>
  <c r="AO70" i="3"/>
  <c r="N71" i="3"/>
  <c r="K72" i="3"/>
  <c r="H73" i="3"/>
  <c r="AO74" i="3"/>
  <c r="N75" i="3"/>
  <c r="D78" i="3" l="1"/>
  <c r="N5" i="4" s="1"/>
  <c r="T5" i="4" s="1"/>
  <c r="D82" i="3"/>
  <c r="N9" i="4" s="1"/>
  <c r="T9" i="4" s="1"/>
  <c r="D86" i="3"/>
  <c r="N13" i="4" s="1"/>
  <c r="T13" i="4" s="1"/>
  <c r="D81" i="3"/>
  <c r="N8" i="4" s="1"/>
  <c r="T8" i="4" s="1"/>
  <c r="D80" i="3"/>
  <c r="N7" i="4" s="1"/>
  <c r="T7" i="4" s="1"/>
  <c r="D85" i="3"/>
  <c r="N12" i="4" s="1"/>
  <c r="T12" i="4" s="1"/>
  <c r="I4" i="6"/>
  <c r="J4" i="6" s="1"/>
  <c r="C13" i="6"/>
  <c r="D13" i="6" s="1"/>
  <c r="C42" i="11"/>
  <c r="M15" i="11"/>
  <c r="C12" i="6"/>
  <c r="D12" i="6" s="1"/>
  <c r="L15" i="11"/>
  <c r="C14" i="11"/>
  <c r="C5" i="6"/>
  <c r="D5" i="6" s="1"/>
  <c r="L43" i="11"/>
  <c r="C13" i="11"/>
  <c r="O13" i="6"/>
  <c r="P13" i="6" s="1"/>
  <c r="N109" i="3"/>
  <c r="O109" i="3" s="1"/>
  <c r="O18" i="3"/>
  <c r="C10" i="11"/>
  <c r="L39" i="11"/>
  <c r="K108" i="3"/>
  <c r="L108" i="3" s="1"/>
  <c r="L17" i="3"/>
  <c r="F15" i="11"/>
  <c r="D40" i="11"/>
  <c r="C40" i="11" s="1"/>
  <c r="L4" i="6"/>
  <c r="I8" i="6"/>
  <c r="J8" i="6" s="1"/>
  <c r="H39" i="11"/>
  <c r="H44" i="11" s="1"/>
  <c r="G9" i="6"/>
  <c r="F10" i="6"/>
  <c r="G10" i="6" s="1"/>
  <c r="AP16" i="3"/>
  <c r="C7" i="11"/>
  <c r="G15" i="11"/>
  <c r="AP17" i="3"/>
  <c r="F7" i="6"/>
  <c r="G7" i="6" s="1"/>
  <c r="K107" i="3"/>
  <c r="L107" i="3" s="1"/>
  <c r="L16" i="3"/>
  <c r="F6" i="6"/>
  <c r="G6" i="6" s="1"/>
  <c r="E44" i="11"/>
  <c r="I18" i="3"/>
  <c r="H109" i="3"/>
  <c r="AP115" i="3"/>
  <c r="F124" i="3"/>
  <c r="I5" i="6"/>
  <c r="J5" i="6" s="1"/>
  <c r="E15" i="11"/>
  <c r="C9" i="11"/>
  <c r="C38" i="11"/>
  <c r="D43" i="11"/>
  <c r="C43" i="11" s="1"/>
  <c r="O4" i="6"/>
  <c r="D36" i="11"/>
  <c r="F120" i="3"/>
  <c r="I9" i="20"/>
  <c r="U9" i="20"/>
  <c r="U11" i="20"/>
  <c r="E3" i="9"/>
  <c r="F4" i="6"/>
  <c r="D15" i="11"/>
  <c r="D112" i="3"/>
  <c r="F121" i="3"/>
  <c r="Q12" i="6"/>
  <c r="T12" i="6" s="1"/>
  <c r="B12" i="2" s="1"/>
  <c r="Q5" i="6"/>
  <c r="T5" i="6" s="1"/>
  <c r="B5" i="2" s="1"/>
  <c r="D110" i="3"/>
  <c r="Q7" i="6" s="1"/>
  <c r="T7" i="6" s="1"/>
  <c r="D111" i="3"/>
  <c r="Q8" i="6" s="1"/>
  <c r="T8" i="6" s="1"/>
  <c r="D109" i="3"/>
  <c r="D114" i="3"/>
  <c r="F114" i="3" s="1"/>
  <c r="I5" i="20"/>
  <c r="O136" i="3"/>
  <c r="D107" i="3"/>
  <c r="Q4" i="6" s="1"/>
  <c r="T4" i="6" s="1"/>
  <c r="F87" i="3"/>
  <c r="E135" i="3"/>
  <c r="L12" i="4" s="1"/>
  <c r="M12" i="4" s="1"/>
  <c r="E131" i="3"/>
  <c r="L8" i="4" s="1"/>
  <c r="M8" i="4" s="1"/>
  <c r="E127" i="3"/>
  <c r="L4" i="4" s="1"/>
  <c r="E134" i="3"/>
  <c r="L11" i="4" s="1"/>
  <c r="M11" i="4" s="1"/>
  <c r="E130" i="3"/>
  <c r="L7" i="4" s="1"/>
  <c r="M7" i="4" s="1"/>
  <c r="E133" i="3"/>
  <c r="L10" i="4" s="1"/>
  <c r="M10" i="4" s="1"/>
  <c r="E136" i="3"/>
  <c r="L13" i="4" s="1"/>
  <c r="M13" i="4" s="1"/>
  <c r="E132" i="3"/>
  <c r="L9" i="4" s="1"/>
  <c r="M9" i="4" s="1"/>
  <c r="E128" i="3"/>
  <c r="L5" i="4" s="1"/>
  <c r="M5" i="4" s="1"/>
  <c r="E129" i="3"/>
  <c r="L6" i="4" s="1"/>
  <c r="M6" i="4" s="1"/>
  <c r="S8" i="4"/>
  <c r="E73" i="3"/>
  <c r="E69" i="3"/>
  <c r="E74" i="3"/>
  <c r="E70" i="3"/>
  <c r="E75" i="3"/>
  <c r="E71" i="3"/>
  <c r="E76" i="3"/>
  <c r="E72" i="3"/>
  <c r="E68" i="3"/>
  <c r="E67" i="3"/>
  <c r="AL79" i="3"/>
  <c r="AM79" i="3" s="1"/>
  <c r="W82" i="3"/>
  <c r="X82" i="3" s="1"/>
  <c r="AL80" i="3"/>
  <c r="AM80" i="3" s="1"/>
  <c r="AL86" i="3"/>
  <c r="AM86" i="3" s="1"/>
  <c r="AL84" i="3"/>
  <c r="AM84" i="3" s="1"/>
  <c r="W84" i="3"/>
  <c r="X84" i="3" s="1"/>
  <c r="AL81" i="3"/>
  <c r="AM81" i="3" s="1"/>
  <c r="AL77" i="3"/>
  <c r="AM77" i="3" s="1"/>
  <c r="Q78" i="3"/>
  <c r="R78" i="3" s="1"/>
  <c r="W86" i="3"/>
  <c r="X86" i="3" s="1"/>
  <c r="AL82" i="3"/>
  <c r="AM82" i="3" s="1"/>
  <c r="AL78" i="3"/>
  <c r="AM78" i="3" s="1"/>
  <c r="W80" i="3"/>
  <c r="X80" i="3" s="1"/>
  <c r="AI84" i="3"/>
  <c r="AJ84" i="3" s="1"/>
  <c r="AL83" i="3"/>
  <c r="AM83" i="3" s="1"/>
  <c r="W83" i="3"/>
  <c r="X83" i="3" s="1"/>
  <c r="T77" i="3"/>
  <c r="U77" i="3" s="1"/>
  <c r="T78" i="3"/>
  <c r="U78" i="3" s="1"/>
  <c r="T79" i="3"/>
  <c r="U79" i="3" s="1"/>
  <c r="T80" i="3"/>
  <c r="U80" i="3" s="1"/>
  <c r="T85" i="3"/>
  <c r="U85" i="3" s="1"/>
  <c r="W77" i="3"/>
  <c r="X77" i="3" s="1"/>
  <c r="AC78" i="3"/>
  <c r="AD78" i="3" s="1"/>
  <c r="AC79" i="3"/>
  <c r="AD79" i="3" s="1"/>
  <c r="AC80" i="3"/>
  <c r="AD80" i="3" s="1"/>
  <c r="AC81" i="3"/>
  <c r="AD81" i="3" s="1"/>
  <c r="AC82" i="3"/>
  <c r="AD82" i="3" s="1"/>
  <c r="AC83" i="3"/>
  <c r="AD83" i="3" s="1"/>
  <c r="AC84" i="3"/>
  <c r="AD84" i="3" s="1"/>
  <c r="AC86" i="3"/>
  <c r="AD86" i="3" s="1"/>
  <c r="Q85" i="3"/>
  <c r="R85" i="3" s="1"/>
  <c r="T81" i="3"/>
  <c r="U81" i="3" s="1"/>
  <c r="T82" i="3"/>
  <c r="U82" i="3" s="1"/>
  <c r="T83" i="3"/>
  <c r="U83" i="3" s="1"/>
  <c r="T84" i="3"/>
  <c r="U84" i="3" s="1"/>
  <c r="AC85" i="3"/>
  <c r="AD85" i="3" s="1"/>
  <c r="Q77" i="3"/>
  <c r="R77" i="3" s="1"/>
  <c r="W79" i="3"/>
  <c r="X79" i="3" s="1"/>
  <c r="W81" i="3"/>
  <c r="X81" i="3" s="1"/>
  <c r="W85" i="3"/>
  <c r="X85" i="3" s="1"/>
  <c r="L76" i="3"/>
  <c r="K106" i="3" s="1"/>
  <c r="L106" i="3" s="1"/>
  <c r="Z77" i="3"/>
  <c r="AA77" i="3" s="1"/>
  <c r="Z78" i="3"/>
  <c r="AA78" i="3" s="1"/>
  <c r="Z79" i="3"/>
  <c r="AA79" i="3" s="1"/>
  <c r="Z80" i="3"/>
  <c r="AA80" i="3" s="1"/>
  <c r="AI85" i="3"/>
  <c r="AJ85" i="3" s="1"/>
  <c r="AC77" i="3"/>
  <c r="AD77" i="3" s="1"/>
  <c r="AI78" i="3"/>
  <c r="AJ78" i="3" s="1"/>
  <c r="AI79" i="3"/>
  <c r="AJ79" i="3" s="1"/>
  <c r="AI80" i="3"/>
  <c r="AJ80" i="3" s="1"/>
  <c r="AI81" i="3"/>
  <c r="AJ81" i="3" s="1"/>
  <c r="AI82" i="3"/>
  <c r="AJ82" i="3" s="1"/>
  <c r="AI83" i="3"/>
  <c r="AJ83" i="3" s="1"/>
  <c r="Z85" i="3"/>
  <c r="AA85" i="3" s="1"/>
  <c r="AI86" i="3"/>
  <c r="AJ86" i="3" s="1"/>
  <c r="AL85" i="3"/>
  <c r="AM85" i="3" s="1"/>
  <c r="Z81" i="3"/>
  <c r="AA81" i="3" s="1"/>
  <c r="Z82" i="3"/>
  <c r="AA82" i="3" s="1"/>
  <c r="Z83" i="3"/>
  <c r="AA83" i="3" s="1"/>
  <c r="Z84" i="3"/>
  <c r="AA84" i="3" s="1"/>
  <c r="Z86" i="3"/>
  <c r="AA86" i="3" s="1"/>
  <c r="AF77" i="3"/>
  <c r="AG77" i="3" s="1"/>
  <c r="AF78" i="3"/>
  <c r="AG78" i="3" s="1"/>
  <c r="AF79" i="3"/>
  <c r="AG79" i="3" s="1"/>
  <c r="AF80" i="3"/>
  <c r="AG80" i="3" s="1"/>
  <c r="Q86" i="3"/>
  <c r="R86" i="3" s="1"/>
  <c r="AI77" i="3"/>
  <c r="AJ77" i="3" s="1"/>
  <c r="Q79" i="3"/>
  <c r="R79" i="3" s="1"/>
  <c r="Q80" i="3"/>
  <c r="R80" i="3" s="1"/>
  <c r="Q81" i="3"/>
  <c r="R81" i="3" s="1"/>
  <c r="Q82" i="3"/>
  <c r="R82" i="3" s="1"/>
  <c r="Q83" i="3"/>
  <c r="R83" i="3" s="1"/>
  <c r="Q84" i="3"/>
  <c r="R84" i="3" s="1"/>
  <c r="AF85" i="3"/>
  <c r="AG85" i="3" s="1"/>
  <c r="W78" i="3"/>
  <c r="X78" i="3" s="1"/>
  <c r="T86" i="3"/>
  <c r="U86" i="3" s="1"/>
  <c r="AF81" i="3"/>
  <c r="AG81" i="3" s="1"/>
  <c r="AF82" i="3"/>
  <c r="AG82" i="3" s="1"/>
  <c r="AF83" i="3"/>
  <c r="AG83" i="3" s="1"/>
  <c r="AF84" i="3"/>
  <c r="AG84" i="3" s="1"/>
  <c r="AF86" i="3"/>
  <c r="AG86" i="3" s="1"/>
  <c r="F122" i="3"/>
  <c r="F125" i="3"/>
  <c r="S5" i="4"/>
  <c r="D8" i="4"/>
  <c r="F95" i="3"/>
  <c r="E13" i="2"/>
  <c r="D4" i="4"/>
  <c r="B13" i="2"/>
  <c r="F126" i="3"/>
  <c r="F91" i="3"/>
  <c r="F96" i="3"/>
  <c r="F90" i="3"/>
  <c r="F93" i="3"/>
  <c r="F123" i="3"/>
  <c r="T14" i="4"/>
  <c r="F92" i="3"/>
  <c r="AP113" i="3"/>
  <c r="S4" i="20" s="1"/>
  <c r="S3" i="20" s="1"/>
  <c r="S17" i="20"/>
  <c r="S16" i="20" s="1"/>
  <c r="G17" i="20"/>
  <c r="G16" i="20" s="1"/>
  <c r="N14" i="4"/>
  <c r="F94" i="3"/>
  <c r="R22" i="20"/>
  <c r="Q22" i="20"/>
  <c r="D5" i="4"/>
  <c r="F117" i="3"/>
  <c r="C14" i="4"/>
  <c r="Q10" i="6"/>
  <c r="F113" i="3"/>
  <c r="E12" i="2"/>
  <c r="R10" i="4"/>
  <c r="S10" i="4" s="1"/>
  <c r="D10" i="4"/>
  <c r="R9" i="4"/>
  <c r="S9" i="4" s="1"/>
  <c r="D9" i="4"/>
  <c r="R12" i="4"/>
  <c r="S12" i="4" s="1"/>
  <c r="D12" i="4"/>
  <c r="F116" i="3"/>
  <c r="R13" i="6"/>
  <c r="S13" i="6" s="1"/>
  <c r="F88" i="3"/>
  <c r="N107" i="3"/>
  <c r="E107" i="3" s="1"/>
  <c r="O16" i="3"/>
  <c r="Q9" i="6"/>
  <c r="T9" i="6" s="1"/>
  <c r="R11" i="6"/>
  <c r="U11" i="6" s="1"/>
  <c r="R13" i="4"/>
  <c r="S13" i="4" s="1"/>
  <c r="D13" i="4"/>
  <c r="F119" i="3"/>
  <c r="D17" i="20"/>
  <c r="P17" i="20"/>
  <c r="S22" i="20"/>
  <c r="F89" i="3"/>
  <c r="P22" i="20"/>
  <c r="R11" i="4"/>
  <c r="S11" i="4" s="1"/>
  <c r="D11" i="4"/>
  <c r="F115" i="3"/>
  <c r="R12" i="6"/>
  <c r="S12" i="6" s="1"/>
  <c r="L110" i="3"/>
  <c r="F118" i="3"/>
  <c r="Q17" i="20"/>
  <c r="Q16" i="20" s="1"/>
  <c r="E17" i="20"/>
  <c r="E16" i="20" s="1"/>
  <c r="R7" i="4"/>
  <c r="S7" i="4" s="1"/>
  <c r="D7" i="4"/>
  <c r="P5" i="20"/>
  <c r="U7" i="20"/>
  <c r="B14" i="4"/>
  <c r="Q4" i="4"/>
  <c r="R6" i="4"/>
  <c r="S6" i="4" s="1"/>
  <c r="D6" i="4"/>
  <c r="R17" i="20"/>
  <c r="R16" i="20" s="1"/>
  <c r="F17" i="20"/>
  <c r="F16" i="20" s="1"/>
  <c r="R8" i="6"/>
  <c r="R9" i="6"/>
  <c r="R7" i="6"/>
  <c r="N108" i="3"/>
  <c r="E108" i="3" s="1"/>
  <c r="O17" i="3"/>
  <c r="L67" i="3"/>
  <c r="K97" i="3" s="1"/>
  <c r="L97" i="3" s="1"/>
  <c r="D64" i="14"/>
  <c r="L132" i="3"/>
  <c r="D65" i="14"/>
  <c r="L133" i="3"/>
  <c r="D61" i="14"/>
  <c r="L129" i="3"/>
  <c r="D30" i="14"/>
  <c r="I133" i="3"/>
  <c r="AP136" i="3"/>
  <c r="D138" i="14"/>
  <c r="AP132" i="3"/>
  <c r="D134" i="14"/>
  <c r="AP128" i="3"/>
  <c r="D130" i="14"/>
  <c r="D33" i="14"/>
  <c r="I136" i="3"/>
  <c r="D29" i="14"/>
  <c r="I132" i="3"/>
  <c r="D25" i="14"/>
  <c r="I128" i="3"/>
  <c r="D26" i="14"/>
  <c r="I129" i="3"/>
  <c r="D31" i="14"/>
  <c r="I134" i="3"/>
  <c r="D136" i="14"/>
  <c r="AP134" i="3"/>
  <c r="D59" i="14"/>
  <c r="L127" i="3"/>
  <c r="D96" i="14"/>
  <c r="O129" i="3"/>
  <c r="D135" i="14"/>
  <c r="AP133" i="3"/>
  <c r="O128" i="3"/>
  <c r="D95" i="14"/>
  <c r="D63" i="14"/>
  <c r="L131" i="3"/>
  <c r="D27" i="14"/>
  <c r="I130" i="3"/>
  <c r="D100" i="14"/>
  <c r="O133" i="3"/>
  <c r="D132" i="14"/>
  <c r="AP130" i="3"/>
  <c r="AP129" i="3"/>
  <c r="D131" i="14"/>
  <c r="O132" i="3"/>
  <c r="D99" i="14"/>
  <c r="D98" i="14"/>
  <c r="O131" i="3"/>
  <c r="I135" i="3"/>
  <c r="D32" i="14"/>
  <c r="I131" i="3"/>
  <c r="D28" i="14"/>
  <c r="AP127" i="3"/>
  <c r="D129" i="14"/>
  <c r="D67" i="14"/>
  <c r="L135" i="3"/>
  <c r="I127" i="3"/>
  <c r="D24" i="14"/>
  <c r="D137" i="14"/>
  <c r="AP135" i="3"/>
  <c r="AP131" i="3"/>
  <c r="D133" i="14"/>
  <c r="D94" i="14"/>
  <c r="O127" i="3"/>
  <c r="D60" i="14"/>
  <c r="L128" i="3"/>
  <c r="L134" i="3"/>
  <c r="D66" i="14"/>
  <c r="L130" i="3"/>
  <c r="D62" i="14"/>
  <c r="D68" i="14"/>
  <c r="L136" i="3"/>
  <c r="O134" i="3"/>
  <c r="D101" i="14"/>
  <c r="O130" i="3"/>
  <c r="D97" i="14"/>
  <c r="D102" i="14"/>
  <c r="O135" i="3"/>
  <c r="N77" i="3"/>
  <c r="O77" i="3" s="1"/>
  <c r="H83" i="3"/>
  <c r="I73" i="3"/>
  <c r="H79" i="3"/>
  <c r="I69" i="3"/>
  <c r="I74" i="3"/>
  <c r="H84" i="3"/>
  <c r="I70" i="3"/>
  <c r="H80" i="3"/>
  <c r="AO86" i="3"/>
  <c r="AP86" i="3" s="1"/>
  <c r="AP76" i="3"/>
  <c r="AO106" i="3" s="1"/>
  <c r="AP106" i="3" s="1"/>
  <c r="AO82" i="3"/>
  <c r="AP82" i="3" s="1"/>
  <c r="AP72" i="3"/>
  <c r="AO102" i="3" s="1"/>
  <c r="AP102" i="3" s="1"/>
  <c r="AO78" i="3"/>
  <c r="AP78" i="3" s="1"/>
  <c r="AP68" i="3"/>
  <c r="AO98" i="3" s="1"/>
  <c r="AP98" i="3" s="1"/>
  <c r="N84" i="3"/>
  <c r="O84" i="3" s="1"/>
  <c r="O74" i="3"/>
  <c r="N104" i="3" s="1"/>
  <c r="O104" i="3" s="1"/>
  <c r="N80" i="3"/>
  <c r="O80" i="3" s="1"/>
  <c r="O70" i="3"/>
  <c r="N100" i="3" s="1"/>
  <c r="O100" i="3" s="1"/>
  <c r="H77" i="3"/>
  <c r="I67" i="3"/>
  <c r="K82" i="3"/>
  <c r="L82" i="3" s="1"/>
  <c r="L72" i="3"/>
  <c r="K102" i="3" s="1"/>
  <c r="L102" i="3" s="1"/>
  <c r="K78" i="3"/>
  <c r="L78" i="3" s="1"/>
  <c r="L68" i="3"/>
  <c r="K98" i="3" s="1"/>
  <c r="L98" i="3" s="1"/>
  <c r="L73" i="3"/>
  <c r="K103" i="3" s="1"/>
  <c r="L103" i="3" s="1"/>
  <c r="K83" i="3"/>
  <c r="L83" i="3" s="1"/>
  <c r="L69" i="3"/>
  <c r="K99" i="3" s="1"/>
  <c r="L99" i="3" s="1"/>
  <c r="K79" i="3"/>
  <c r="L79" i="3" s="1"/>
  <c r="H85" i="3"/>
  <c r="I75" i="3"/>
  <c r="H81" i="3"/>
  <c r="I71" i="3"/>
  <c r="AP67" i="3"/>
  <c r="AO97" i="3" s="1"/>
  <c r="AP97" i="3" s="1"/>
  <c r="AO77" i="3"/>
  <c r="AP77" i="3" s="1"/>
  <c r="AO83" i="3"/>
  <c r="AP83" i="3" s="1"/>
  <c r="AP73" i="3"/>
  <c r="AO103" i="3" s="1"/>
  <c r="AP103" i="3" s="1"/>
  <c r="AO79" i="3"/>
  <c r="AP79" i="3" s="1"/>
  <c r="AP69" i="3"/>
  <c r="AO99" i="3" s="1"/>
  <c r="AP99" i="3" s="1"/>
  <c r="N85" i="3"/>
  <c r="O85" i="3" s="1"/>
  <c r="O75" i="3"/>
  <c r="N105" i="3" s="1"/>
  <c r="O105" i="3" s="1"/>
  <c r="N81" i="3"/>
  <c r="O81" i="3" s="1"/>
  <c r="O71" i="3"/>
  <c r="N101" i="3" s="1"/>
  <c r="O101" i="3" s="1"/>
  <c r="O76" i="3"/>
  <c r="N106" i="3" s="1"/>
  <c r="O106" i="3" s="1"/>
  <c r="N86" i="3"/>
  <c r="O86" i="3" s="1"/>
  <c r="O72" i="3"/>
  <c r="N102" i="3" s="1"/>
  <c r="O102" i="3" s="1"/>
  <c r="N82" i="3"/>
  <c r="O82" i="3" s="1"/>
  <c r="O68" i="3"/>
  <c r="N98" i="3" s="1"/>
  <c r="O98" i="3" s="1"/>
  <c r="N78" i="3"/>
  <c r="O78" i="3" s="1"/>
  <c r="K84" i="3"/>
  <c r="L84" i="3" s="1"/>
  <c r="L74" i="3"/>
  <c r="K104" i="3" s="1"/>
  <c r="L104" i="3" s="1"/>
  <c r="K80" i="3"/>
  <c r="L80" i="3" s="1"/>
  <c r="L70" i="3"/>
  <c r="K100" i="3" s="1"/>
  <c r="L100" i="3" s="1"/>
  <c r="H86" i="3"/>
  <c r="I76" i="3"/>
  <c r="H82" i="3"/>
  <c r="I72" i="3"/>
  <c r="H78" i="3"/>
  <c r="I68" i="3"/>
  <c r="D9" i="6"/>
  <c r="D7" i="6"/>
  <c r="AO84" i="3"/>
  <c r="AP84" i="3" s="1"/>
  <c r="AP74" i="3"/>
  <c r="AO104" i="3" s="1"/>
  <c r="AP104" i="3" s="1"/>
  <c r="AO80" i="3"/>
  <c r="AP80" i="3" s="1"/>
  <c r="AP70" i="3"/>
  <c r="AO100" i="3" s="1"/>
  <c r="AP100" i="3" s="1"/>
  <c r="AP75" i="3"/>
  <c r="AO105" i="3" s="1"/>
  <c r="AP105" i="3" s="1"/>
  <c r="AO85" i="3"/>
  <c r="AP85" i="3" s="1"/>
  <c r="AP71" i="3"/>
  <c r="AO101" i="3" s="1"/>
  <c r="AP101" i="3" s="1"/>
  <c r="AO81" i="3"/>
  <c r="AP81" i="3" s="1"/>
  <c r="N83" i="3"/>
  <c r="O83" i="3" s="1"/>
  <c r="O73" i="3"/>
  <c r="N103" i="3" s="1"/>
  <c r="O103" i="3" s="1"/>
  <c r="N79" i="3"/>
  <c r="O79" i="3" s="1"/>
  <c r="O69" i="3"/>
  <c r="N99" i="3" s="1"/>
  <c r="O99" i="3" s="1"/>
  <c r="K85" i="3"/>
  <c r="L85" i="3" s="1"/>
  <c r="L75" i="3"/>
  <c r="K105" i="3" s="1"/>
  <c r="L105" i="3" s="1"/>
  <c r="K81" i="3"/>
  <c r="L81" i="3" s="1"/>
  <c r="L71" i="3"/>
  <c r="K101" i="3" s="1"/>
  <c r="L101" i="3" s="1"/>
  <c r="D44" i="11" l="1"/>
  <c r="C14" i="6"/>
  <c r="C39" i="11"/>
  <c r="L44" i="11"/>
  <c r="C36" i="11"/>
  <c r="U10" i="6"/>
  <c r="C10" i="2" s="1"/>
  <c r="J14" i="6"/>
  <c r="U7" i="6"/>
  <c r="V7" i="6" s="1"/>
  <c r="E4" i="20"/>
  <c r="E3" i="20" s="1"/>
  <c r="E109" i="3"/>
  <c r="R6" i="6" s="1"/>
  <c r="U6" i="6" s="1"/>
  <c r="C6" i="2" s="1"/>
  <c r="I109" i="3"/>
  <c r="C44" i="11"/>
  <c r="F14" i="6"/>
  <c r="G4" i="20"/>
  <c r="G3" i="20" s="1"/>
  <c r="L14" i="6"/>
  <c r="M4" i="6"/>
  <c r="C15" i="11"/>
  <c r="J15" i="6"/>
  <c r="I14" i="6"/>
  <c r="F110" i="3"/>
  <c r="O14" i="6"/>
  <c r="P4" i="6"/>
  <c r="G4" i="6"/>
  <c r="G15" i="6" s="1"/>
  <c r="E5" i="2"/>
  <c r="U13" i="6"/>
  <c r="V13" i="6" s="1"/>
  <c r="Q11" i="6"/>
  <c r="T11" i="6" s="1"/>
  <c r="B11" i="2" s="1"/>
  <c r="E8" i="2"/>
  <c r="B8" i="2"/>
  <c r="B7" i="2"/>
  <c r="E7" i="2"/>
  <c r="S7" i="6"/>
  <c r="F68" i="3"/>
  <c r="F76" i="3"/>
  <c r="E78" i="3"/>
  <c r="O5" i="4" s="1"/>
  <c r="P5" i="4" s="1"/>
  <c r="E86" i="3"/>
  <c r="O13" i="4" s="1"/>
  <c r="P13" i="4" s="1"/>
  <c r="E82" i="3"/>
  <c r="O9" i="4" s="1"/>
  <c r="P9" i="4" s="1"/>
  <c r="E80" i="3"/>
  <c r="O7" i="4" s="1"/>
  <c r="P7" i="4" s="1"/>
  <c r="E85" i="3"/>
  <c r="O12" i="4" s="1"/>
  <c r="P12" i="4" s="1"/>
  <c r="E77" i="3"/>
  <c r="O4" i="4" s="1"/>
  <c r="E79" i="3"/>
  <c r="O6" i="4" s="1"/>
  <c r="P6" i="4" s="1"/>
  <c r="E84" i="3"/>
  <c r="O11" i="4" s="1"/>
  <c r="P11" i="4" s="1"/>
  <c r="E81" i="3"/>
  <c r="O8" i="4" s="1"/>
  <c r="P8" i="4" s="1"/>
  <c r="E83" i="3"/>
  <c r="O10" i="4" s="1"/>
  <c r="P10" i="4" s="1"/>
  <c r="F75" i="3"/>
  <c r="F69" i="3"/>
  <c r="F70" i="3"/>
  <c r="F72" i="3"/>
  <c r="F71" i="3"/>
  <c r="F73" i="3"/>
  <c r="F74" i="3"/>
  <c r="F67" i="3"/>
  <c r="S9" i="6"/>
  <c r="F111" i="3"/>
  <c r="F112" i="3"/>
  <c r="S8" i="6"/>
  <c r="U22" i="20"/>
  <c r="D15" i="4"/>
  <c r="U8" i="6"/>
  <c r="Q14" i="4"/>
  <c r="B4" i="2"/>
  <c r="O107" i="3"/>
  <c r="U12" i="6"/>
  <c r="V12" i="6" s="1"/>
  <c r="R14" i="4"/>
  <c r="O108" i="3"/>
  <c r="T10" i="6"/>
  <c r="S10" i="6"/>
  <c r="E4" i="2"/>
  <c r="S4" i="4"/>
  <c r="Q4" i="20"/>
  <c r="Q3" i="20" s="1"/>
  <c r="B9" i="2"/>
  <c r="E9" i="2"/>
  <c r="D14" i="4"/>
  <c r="I17" i="20"/>
  <c r="D16" i="20"/>
  <c r="I16" i="20" s="1"/>
  <c r="Q6" i="6"/>
  <c r="F109" i="3"/>
  <c r="U9" i="6"/>
  <c r="V9" i="6" s="1"/>
  <c r="U5" i="20"/>
  <c r="P16" i="20"/>
  <c r="U16" i="20" s="1"/>
  <c r="U17" i="20"/>
  <c r="F130" i="3"/>
  <c r="F133" i="3"/>
  <c r="D15" i="6"/>
  <c r="Q20" i="20"/>
  <c r="F132" i="3"/>
  <c r="M4" i="4"/>
  <c r="L14" i="4"/>
  <c r="F131" i="3"/>
  <c r="F128" i="3"/>
  <c r="R23" i="20"/>
  <c r="F23" i="20"/>
  <c r="F127" i="3"/>
  <c r="P23" i="20"/>
  <c r="D23" i="20"/>
  <c r="G23" i="20"/>
  <c r="S23" i="20"/>
  <c r="Q23" i="20"/>
  <c r="E23" i="20"/>
  <c r="F134" i="3"/>
  <c r="F129" i="3"/>
  <c r="F135" i="3"/>
  <c r="F136" i="3"/>
  <c r="R21" i="20"/>
  <c r="F21" i="20"/>
  <c r="H102" i="3"/>
  <c r="E102" i="3" s="1"/>
  <c r="I86" i="3"/>
  <c r="F86" i="3" s="1"/>
  <c r="S20" i="20"/>
  <c r="G20" i="20"/>
  <c r="Q21" i="20"/>
  <c r="E21" i="20"/>
  <c r="I77" i="3"/>
  <c r="H104" i="3"/>
  <c r="E104" i="3" s="1"/>
  <c r="H98" i="3"/>
  <c r="E98" i="3" s="1"/>
  <c r="I82" i="3"/>
  <c r="F82" i="3" s="1"/>
  <c r="H105" i="3"/>
  <c r="E105" i="3" s="1"/>
  <c r="H100" i="3"/>
  <c r="E100" i="3" s="1"/>
  <c r="H103" i="3"/>
  <c r="E103" i="3" s="1"/>
  <c r="E20" i="20"/>
  <c r="C11" i="2"/>
  <c r="I78" i="3"/>
  <c r="F78" i="3" s="1"/>
  <c r="F20" i="20"/>
  <c r="R20" i="20"/>
  <c r="H101" i="3"/>
  <c r="E101" i="3" s="1"/>
  <c r="I85" i="3"/>
  <c r="F85" i="3" s="1"/>
  <c r="I84" i="3"/>
  <c r="F84" i="3" s="1"/>
  <c r="H99" i="3"/>
  <c r="E99" i="3" s="1"/>
  <c r="I83" i="3"/>
  <c r="F83" i="3" s="1"/>
  <c r="H106" i="3"/>
  <c r="E106" i="3" s="1"/>
  <c r="S21" i="20"/>
  <c r="G21" i="20"/>
  <c r="I81" i="3"/>
  <c r="F81" i="3" s="1"/>
  <c r="D14" i="6"/>
  <c r="H97" i="3"/>
  <c r="E97" i="3" s="1"/>
  <c r="I80" i="3"/>
  <c r="F80" i="3" s="1"/>
  <c r="I79" i="3"/>
  <c r="F79" i="3" s="1"/>
  <c r="V10" i="6" l="1"/>
  <c r="C7" i="2"/>
  <c r="D7" i="2" s="1"/>
  <c r="I7" i="2" s="1"/>
  <c r="M14" i="6"/>
  <c r="M15" i="6"/>
  <c r="D4" i="20"/>
  <c r="D3" i="20" s="1"/>
  <c r="P4" i="20"/>
  <c r="P3" i="20" s="1"/>
  <c r="E11" i="2"/>
  <c r="P14" i="6"/>
  <c r="P15" i="6"/>
  <c r="G14" i="6"/>
  <c r="C13" i="2"/>
  <c r="D13" i="2" s="1"/>
  <c r="I13" i="2" s="1"/>
  <c r="D11" i="2"/>
  <c r="I11" i="2" s="1"/>
  <c r="S11" i="6"/>
  <c r="V11" i="6"/>
  <c r="C12" i="2"/>
  <c r="D12" i="2" s="1"/>
  <c r="I12" i="2" s="1"/>
  <c r="C8" i="2"/>
  <c r="D8" i="2" s="1"/>
  <c r="I8" i="2" s="1"/>
  <c r="V8" i="6"/>
  <c r="C9" i="2"/>
  <c r="D9" i="2" s="1"/>
  <c r="I9" i="2" s="1"/>
  <c r="E10" i="2"/>
  <c r="B10" i="2"/>
  <c r="D10" i="2" s="1"/>
  <c r="I10" i="2" s="1"/>
  <c r="R4" i="20"/>
  <c r="R3" i="20" s="1"/>
  <c r="F4" i="20"/>
  <c r="T6" i="6"/>
  <c r="S6" i="6"/>
  <c r="Q14" i="6"/>
  <c r="S15" i="4"/>
  <c r="S14" i="4"/>
  <c r="F108" i="3"/>
  <c r="R5" i="6"/>
  <c r="F107" i="3"/>
  <c r="R4" i="6"/>
  <c r="R19" i="20"/>
  <c r="R15" i="20" s="1"/>
  <c r="Q19" i="20"/>
  <c r="Q15" i="20" s="1"/>
  <c r="I23" i="20"/>
  <c r="M14" i="4"/>
  <c r="M15" i="4"/>
  <c r="U23" i="20"/>
  <c r="F19" i="20"/>
  <c r="F15" i="20" s="1"/>
  <c r="E19" i="20"/>
  <c r="E15" i="20" s="1"/>
  <c r="I5" i="4"/>
  <c r="I98" i="3"/>
  <c r="F98" i="3" s="1"/>
  <c r="O14" i="4"/>
  <c r="P4" i="4"/>
  <c r="G19" i="20"/>
  <c r="G15" i="20" s="1"/>
  <c r="I9" i="4"/>
  <c r="I102" i="3"/>
  <c r="F102" i="3" s="1"/>
  <c r="I101" i="3"/>
  <c r="F101" i="3" s="1"/>
  <c r="I8" i="4"/>
  <c r="I7" i="4"/>
  <c r="I100" i="3"/>
  <c r="F100" i="3" s="1"/>
  <c r="F77" i="3"/>
  <c r="D21" i="20"/>
  <c r="I21" i="20" s="1"/>
  <c r="P21" i="20"/>
  <c r="U21" i="20" s="1"/>
  <c r="S19" i="20"/>
  <c r="S15" i="20" s="1"/>
  <c r="I10" i="4"/>
  <c r="I103" i="3"/>
  <c r="F103" i="3" s="1"/>
  <c r="I105" i="3"/>
  <c r="F105" i="3" s="1"/>
  <c r="I12" i="4"/>
  <c r="I97" i="3"/>
  <c r="I4" i="4"/>
  <c r="I13" i="4"/>
  <c r="I106" i="3"/>
  <c r="F106" i="3" s="1"/>
  <c r="I6" i="4"/>
  <c r="I99" i="3"/>
  <c r="F99" i="3" s="1"/>
  <c r="I11" i="4"/>
  <c r="I104" i="3"/>
  <c r="F104" i="3" s="1"/>
  <c r="U3" i="20" l="1"/>
  <c r="S4" i="6"/>
  <c r="R14" i="6"/>
  <c r="U4" i="6"/>
  <c r="F3" i="20"/>
  <c r="I3" i="20" s="1"/>
  <c r="I4" i="20"/>
  <c r="B6" i="2"/>
  <c r="E6" i="2"/>
  <c r="E14" i="2" s="1"/>
  <c r="V6" i="6"/>
  <c r="T14" i="6"/>
  <c r="S5" i="6"/>
  <c r="U5" i="6"/>
  <c r="U4" i="20"/>
  <c r="J10" i="4"/>
  <c r="U10" i="4"/>
  <c r="P15" i="4"/>
  <c r="P14" i="4"/>
  <c r="J11" i="4"/>
  <c r="U11" i="4"/>
  <c r="J13" i="4"/>
  <c r="U13" i="4"/>
  <c r="J12" i="4"/>
  <c r="U12" i="4"/>
  <c r="J4" i="4"/>
  <c r="U4" i="4"/>
  <c r="I14" i="4"/>
  <c r="J7" i="4"/>
  <c r="U7" i="4"/>
  <c r="J9" i="4"/>
  <c r="U9" i="4"/>
  <c r="J6" i="4"/>
  <c r="U6" i="4"/>
  <c r="F97" i="3"/>
  <c r="P20" i="20"/>
  <c r="D20" i="20"/>
  <c r="J8" i="4"/>
  <c r="U8" i="4"/>
  <c r="J5" i="4"/>
  <c r="U5" i="4"/>
  <c r="V5" i="6" l="1"/>
  <c r="C5" i="2"/>
  <c r="D5" i="2" s="1"/>
  <c r="I5" i="2" s="1"/>
  <c r="C4" i="2"/>
  <c r="V4" i="6"/>
  <c r="U14" i="6"/>
  <c r="D6" i="2"/>
  <c r="I6" i="2" s="1"/>
  <c r="B14" i="2"/>
  <c r="S15" i="6"/>
  <c r="S14" i="6"/>
  <c r="V8" i="4"/>
  <c r="F8" i="2"/>
  <c r="G8" i="2" s="1"/>
  <c r="J8" i="2" s="1"/>
  <c r="V4" i="4"/>
  <c r="U14" i="4"/>
  <c r="F4" i="2"/>
  <c r="V13" i="4"/>
  <c r="F13" i="2"/>
  <c r="G13" i="2" s="1"/>
  <c r="J13" i="2" s="1"/>
  <c r="V6" i="4"/>
  <c r="F6" i="2"/>
  <c r="G6" i="2" s="1"/>
  <c r="J6" i="2" s="1"/>
  <c r="V7" i="4"/>
  <c r="F7" i="2"/>
  <c r="G7" i="2" s="1"/>
  <c r="J7" i="2" s="1"/>
  <c r="J14" i="4"/>
  <c r="J15" i="4"/>
  <c r="V5" i="4"/>
  <c r="F5" i="2"/>
  <c r="G5" i="2" s="1"/>
  <c r="J5" i="2" s="1"/>
  <c r="I20" i="20"/>
  <c r="D19" i="20"/>
  <c r="V12" i="4"/>
  <c r="F12" i="2"/>
  <c r="G12" i="2" s="1"/>
  <c r="J12" i="2" s="1"/>
  <c r="V11" i="4"/>
  <c r="F11" i="2"/>
  <c r="G11" i="2" s="1"/>
  <c r="J11" i="2" s="1"/>
  <c r="V10" i="4"/>
  <c r="F10" i="2"/>
  <c r="G10" i="2" s="1"/>
  <c r="J10" i="2" s="1"/>
  <c r="U20" i="20"/>
  <c r="P19" i="20"/>
  <c r="V9" i="4"/>
  <c r="F9" i="2"/>
  <c r="G9" i="2" s="1"/>
  <c r="J9" i="2" s="1"/>
  <c r="D4" i="2" l="1"/>
  <c r="C14" i="2"/>
  <c r="V15" i="6"/>
  <c r="V14" i="6"/>
  <c r="V14" i="4"/>
  <c r="V15" i="4"/>
  <c r="U19" i="20"/>
  <c r="P15" i="20"/>
  <c r="U15" i="20" s="1"/>
  <c r="I19" i="20"/>
  <c r="D15" i="20"/>
  <c r="I15" i="20" s="1"/>
  <c r="F14" i="2"/>
  <c r="G4" i="2"/>
  <c r="D14" i="2" l="1"/>
  <c r="I4" i="2"/>
  <c r="I14" i="2" s="1"/>
  <c r="J21" i="2" s="1"/>
  <c r="J17" i="2"/>
  <c r="B2" i="7" s="1"/>
  <c r="J4" i="2"/>
  <c r="J19" i="2"/>
  <c r="G14" i="2"/>
  <c r="O7" i="7" l="1"/>
  <c r="R7" i="7"/>
  <c r="L7" i="7"/>
  <c r="I7" i="7"/>
  <c r="F7" i="7"/>
  <c r="C7" i="7"/>
  <c r="C26" i="7"/>
  <c r="C42" i="7"/>
  <c r="K4" i="2"/>
  <c r="J14" i="2"/>
  <c r="J22" i="2" s="1"/>
  <c r="K5" i="2" l="1"/>
  <c r="K6" i="2" s="1"/>
  <c r="K7" i="2" s="1"/>
  <c r="K8" i="2" s="1"/>
  <c r="K9" i="2" s="1"/>
  <c r="K10" i="2" s="1"/>
  <c r="K11" i="2" s="1"/>
  <c r="K12" i="2" s="1"/>
  <c r="K13" i="2" s="1"/>
  <c r="L4" i="2"/>
  <c r="L5" i="2" l="1"/>
  <c r="L6" i="2" s="1"/>
  <c r="L7" i="2" s="1"/>
  <c r="L8" i="2" s="1"/>
  <c r="L9" i="2" s="1"/>
  <c r="L10" i="2" s="1"/>
  <c r="L11" i="2" s="1"/>
  <c r="L12" i="2" s="1"/>
  <c r="L13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KPMG</author>
  </authors>
  <commentList>
    <comment ref="I14" authorId="0" shapeId="0" xr:uid="{00000000-0006-0000-0300-000001000000}">
      <text>
        <r>
          <rPr>
            <sz val="8"/>
            <color rgb="FF000000"/>
            <rFont val="Tahoma"/>
            <family val="2"/>
            <charset val="238"/>
          </rPr>
          <t xml:space="preserve">ocakavame zapornu hodnotu
</t>
        </r>
        <r>
          <rPr>
            <sz val="8"/>
            <color rgb="FF000000"/>
            <rFont val="Tahoma"/>
            <family val="2"/>
            <charset val="238"/>
          </rPr>
          <t xml:space="preserve">
</t>
        </r>
        <r>
          <rPr>
            <sz val="8"/>
            <color rgb="FF000000"/>
            <rFont val="Tahoma"/>
            <family val="2"/>
            <charset val="238"/>
          </rPr>
          <t>tato zaporna hodnota ma zodpovedat max. fin. pomoci z SF</t>
        </r>
      </text>
    </comment>
    <comment ref="J14" authorId="0" shapeId="0" xr:uid="{00000000-0006-0000-0300-000002000000}">
      <text>
        <r>
          <rPr>
            <sz val="8"/>
            <color rgb="FF000000"/>
            <rFont val="Tahoma"/>
            <family val="2"/>
            <charset val="238"/>
          </rPr>
          <t>ocakavame kladnu hodnotu (moze byt aj nizko nad nulou)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Krok Martin</author>
  </authors>
  <commentList>
    <comment ref="AH31" authorId="0" shapeId="0" xr:uid="{00000000-0006-0000-1000-000001000000}">
      <text>
        <r>
          <rPr>
            <b/>
            <sz val="9"/>
            <color rgb="FF000000"/>
            <rFont val="Segoe UI"/>
            <family val="2"/>
            <charset val="238"/>
          </rPr>
          <t>Krok Martin:</t>
        </r>
        <r>
          <rPr>
            <sz val="9"/>
            <color rgb="FF000000"/>
            <rFont val="Segoe UI"/>
            <family val="2"/>
            <charset val="238"/>
          </rPr>
          <t xml:space="preserve">
</t>
        </r>
        <r>
          <rPr>
            <sz val="9"/>
            <color rgb="FF000000"/>
            <rFont val="Segoe UI"/>
            <family val="2"/>
            <charset val="238"/>
          </rPr>
          <t xml:space="preserve">Súčet by mal zodpoveď Investičným nákladom na vývoj aplikácií
</t>
        </r>
        <r>
          <rPr>
            <sz val="9"/>
            <color rgb="FF000000"/>
            <rFont val="Segoe UI"/>
            <family val="2"/>
            <charset val="238"/>
          </rPr>
          <t xml:space="preserve"> v Alternatíve 2</t>
        </r>
      </text>
    </comment>
    <comment ref="AI31" authorId="0" shapeId="0" xr:uid="{00000000-0006-0000-1000-000002000000}">
      <text>
        <r>
          <rPr>
            <b/>
            <sz val="9"/>
            <color rgb="FF000000"/>
            <rFont val="Segoe UI"/>
            <family val="2"/>
            <charset val="238"/>
          </rPr>
          <t>Krok Martin:</t>
        </r>
        <r>
          <rPr>
            <sz val="9"/>
            <color rgb="FF000000"/>
            <rFont val="Segoe UI"/>
            <family val="2"/>
            <charset val="238"/>
          </rPr>
          <t xml:space="preserve">
</t>
        </r>
        <r>
          <rPr>
            <sz val="9"/>
            <color rgb="FF000000"/>
            <rFont val="Segoe UI"/>
            <family val="2"/>
            <charset val="238"/>
          </rPr>
          <t xml:space="preserve">Súčet by mal zodpoveď Investičným nákladom na vývoj aplikácií
</t>
        </r>
        <r>
          <rPr>
            <sz val="9"/>
            <color rgb="FF000000"/>
            <rFont val="Segoe UI"/>
            <family val="2"/>
            <charset val="238"/>
          </rPr>
          <t xml:space="preserve"> v Alternatíve 2</t>
        </r>
      </text>
    </comment>
    <comment ref="AJ31" authorId="0" shapeId="0" xr:uid="{00000000-0006-0000-1000-000003000000}">
      <text>
        <r>
          <rPr>
            <b/>
            <sz val="9"/>
            <color indexed="81"/>
            <rFont val="Segoe UI"/>
            <family val="2"/>
            <charset val="238"/>
          </rPr>
          <t>Krok Martin:</t>
        </r>
        <r>
          <rPr>
            <sz val="9"/>
            <color indexed="81"/>
            <rFont val="Segoe UI"/>
            <family val="2"/>
            <charset val="238"/>
          </rPr>
          <t xml:space="preserve">
Súčet by mal zodpoveď Investičným nákladom na vývoj aplikácií
 v Alternatíve 2</t>
        </r>
      </text>
    </comment>
    <comment ref="AQ31" authorId="0" shapeId="0" xr:uid="{00000000-0006-0000-1000-000004000000}">
      <text>
        <r>
          <rPr>
            <b/>
            <sz val="9"/>
            <color indexed="81"/>
            <rFont val="Segoe UI"/>
            <family val="2"/>
            <charset val="238"/>
          </rPr>
          <t>Krok Martin:</t>
        </r>
        <r>
          <rPr>
            <sz val="9"/>
            <color indexed="81"/>
            <rFont val="Segoe UI"/>
            <family val="2"/>
            <charset val="238"/>
          </rPr>
          <t xml:space="preserve">
Súčet by mal zodpoveď Investičným nákladom na vývoj aplikácií
 v Alternatíve 2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Krok Martin</author>
  </authors>
  <commentList>
    <comment ref="AH31" authorId="0" shapeId="0" xr:uid="{00000000-0006-0000-1100-000001000000}">
      <text>
        <r>
          <rPr>
            <b/>
            <sz val="9"/>
            <color indexed="81"/>
            <rFont val="Segoe UI"/>
            <family val="2"/>
            <charset val="238"/>
          </rPr>
          <t>Krok Martin:</t>
        </r>
        <r>
          <rPr>
            <sz val="9"/>
            <color indexed="81"/>
            <rFont val="Segoe UI"/>
            <family val="2"/>
            <charset val="238"/>
          </rPr>
          <t xml:space="preserve">
Súčet by mal zodpoveď Investičným nákladom na vývoj aplikácií
 v Alternatíve 2</t>
        </r>
      </text>
    </comment>
    <comment ref="AI31" authorId="0" shapeId="0" xr:uid="{00000000-0006-0000-1100-000002000000}">
      <text>
        <r>
          <rPr>
            <b/>
            <sz val="9"/>
            <color indexed="81"/>
            <rFont val="Segoe UI"/>
            <family val="2"/>
            <charset val="238"/>
          </rPr>
          <t>Krok Martin:</t>
        </r>
        <r>
          <rPr>
            <sz val="9"/>
            <color indexed="81"/>
            <rFont val="Segoe UI"/>
            <family val="2"/>
            <charset val="238"/>
          </rPr>
          <t xml:space="preserve">
Súčet by mal zodpoveď Investičným nákladom na vývoj aplikácií
 v Alternatíve 2</t>
        </r>
      </text>
    </comment>
    <comment ref="AJ31" authorId="0" shapeId="0" xr:uid="{00000000-0006-0000-1100-000003000000}">
      <text>
        <r>
          <rPr>
            <b/>
            <sz val="9"/>
            <color indexed="81"/>
            <rFont val="Segoe UI"/>
            <family val="2"/>
            <charset val="238"/>
          </rPr>
          <t>Krok Martin:</t>
        </r>
        <r>
          <rPr>
            <sz val="9"/>
            <color indexed="81"/>
            <rFont val="Segoe UI"/>
            <family val="2"/>
            <charset val="238"/>
          </rPr>
          <t xml:space="preserve">
Súčet by mal zodpoveď Investičným nákladom na vývoj aplikácií
 v Alternatíve 2</t>
        </r>
      </text>
    </comment>
    <comment ref="AQ31" authorId="0" shapeId="0" xr:uid="{00000000-0006-0000-1100-000004000000}">
      <text>
        <r>
          <rPr>
            <b/>
            <sz val="9"/>
            <color indexed="81"/>
            <rFont val="Segoe UI"/>
            <family val="2"/>
            <charset val="238"/>
          </rPr>
          <t>Krok Martin:</t>
        </r>
        <r>
          <rPr>
            <sz val="9"/>
            <color indexed="81"/>
            <rFont val="Segoe UI"/>
            <family val="2"/>
            <charset val="238"/>
          </rPr>
          <t xml:space="preserve">
Súčet by mal zodpoveď Investičným nákladom na vývoj aplikácií
 v Alternatíve 2</t>
        </r>
      </text>
    </comment>
  </commentList>
</comments>
</file>

<file path=xl/sharedStrings.xml><?xml version="1.0" encoding="utf-8"?>
<sst xmlns="http://schemas.openxmlformats.org/spreadsheetml/2006/main" count="5449" uniqueCount="1041">
  <si>
    <t>Názov</t>
  </si>
  <si>
    <t>Popis</t>
  </si>
  <si>
    <t>Hodnota</t>
  </si>
  <si>
    <t>Životnosť projektu (t)</t>
  </si>
  <si>
    <t>Referenčné obdobie je počet rokov, na ktorý sa vo finančnej analýze (analýze nákladov a výnosov) uvádzajú predpovede. Predpovede týkajúce sa budúceho trendu projektu by sa mali formulovať na obdobie, ktoré je primerané jeho ekonomicky užitočnému trvaniu a ktoré je dosť dlhé na to, aby zahŕňalo jeho pravdepodobné dlhodobejšie dosahy. Ide o časové obdobie, kedy je možné overiť úspešnosť investície. Trvanie sa mení podľa povahy investície. Referenčný časový horizont v rokoch podľa sektorov je uvedený podľa prílohy 1 Delegovaného nariadenia Komisie (EÚ) 480/2014 z 3. marca 2014, ktorým sa dopĺňa všeobecné nariadenie.</t>
  </si>
  <si>
    <t>Referenčná diskontná sadzba (i)</t>
  </si>
  <si>
    <t>Sociálna diskontná sadzba (r)</t>
  </si>
  <si>
    <t>Cieľom CBA je preukázať pri štrukturálne významných investíciách, že ekonomická čistá súčasná hodnota za dané obdobie a pri stanovenej sociálnej diskontnej sadzbe je kladná.</t>
  </si>
  <si>
    <t>Diskontovanie odhadovaných nákladov a prínosov: keď sa odhadne tok ekonomických nákladov a prínosov, mala by sa uplatniť štandardná diskontovaná metodika peňažného toku pomocou sociálnej diskontnej sadzby</t>
  </si>
  <si>
    <t>Osobné náklady (Cper)</t>
  </si>
  <si>
    <t>Jednotka</t>
  </si>
  <si>
    <t>rok</t>
  </si>
  <si>
    <t>%</t>
  </si>
  <si>
    <t>EUR</t>
  </si>
  <si>
    <t xml:space="preserve">Diskontná sadzba, ktorá sa má používať vo finančnej analýze má informovať investora o alternatívnych kapitálových nákladoch. Môže sa za ňu považovať ušlý výnos najlepšieho alternatívneho projektu.
V prípade verejných investičných projektov spolufinancovaných z fondov sa stanovuje 4 % finančná diskontná sadzbu pre výpočet čistej súčasnej hodnoty investície v stálych cenách roku predloženia žiadosti o NFP.
</t>
  </si>
  <si>
    <t>EUR/hod</t>
  </si>
  <si>
    <t>Čistá súčasná hodnota z projektu</t>
  </si>
  <si>
    <t>Finančné prínosy</t>
  </si>
  <si>
    <t>Ekonomické prínosy</t>
  </si>
  <si>
    <t>koeficient obdobia</t>
  </si>
  <si>
    <t>Finančná (FNPV)</t>
  </si>
  <si>
    <t>Ekonomická (ENPV)</t>
  </si>
  <si>
    <t>Kumulovaná diskont. návratnosť ENPV</t>
  </si>
  <si>
    <t>Obdobie</t>
  </si>
  <si>
    <t>rozdiel</t>
  </si>
  <si>
    <t>t1</t>
  </si>
  <si>
    <t>t2</t>
  </si>
  <si>
    <t>t3</t>
  </si>
  <si>
    <t>t4</t>
  </si>
  <si>
    <t>t5</t>
  </si>
  <si>
    <t>t6</t>
  </si>
  <si>
    <t>t7</t>
  </si>
  <si>
    <t>t8</t>
  </si>
  <si>
    <t>t9</t>
  </si>
  <si>
    <t>t10</t>
  </si>
  <si>
    <t>SPOLU</t>
  </si>
  <si>
    <t>Cashflow projektu</t>
  </si>
  <si>
    <t>počet / rok</t>
  </si>
  <si>
    <t>hod.</t>
  </si>
  <si>
    <t>Kvalitatívne prínosy</t>
  </si>
  <si>
    <t>Parameter</t>
  </si>
  <si>
    <t>Počet podaní</t>
  </si>
  <si>
    <t>Výška administratívneho poplatku</t>
  </si>
  <si>
    <t>Počet zamestnancov vybavujúcich agendu</t>
  </si>
  <si>
    <t>Priame prínosy</t>
  </si>
  <si>
    <t>Nepriame prínosy</t>
  </si>
  <si>
    <t>Prínosy spolu</t>
  </si>
  <si>
    <t>Administratívne poplatky</t>
  </si>
  <si>
    <t>Ostatné daňové a nedaňové príjmy</t>
  </si>
  <si>
    <t>Cena ušetreného času používateľa</t>
  </si>
  <si>
    <t>Kvalitatívne prínosy vo finančnom vyjadrení</t>
  </si>
  <si>
    <t>Organizácia</t>
  </si>
  <si>
    <t>Ulica</t>
  </si>
  <si>
    <t>PSČ</t>
  </si>
  <si>
    <t>Web</t>
  </si>
  <si>
    <t>IČO</t>
  </si>
  <si>
    <t>Spracovateľ</t>
  </si>
  <si>
    <t xml:space="preserve">    Titul, Meno, Priezvisko</t>
  </si>
  <si>
    <t xml:space="preserve">Kontakt na spracovateľa    </t>
  </si>
  <si>
    <t xml:space="preserve">    Email, telefón</t>
  </si>
  <si>
    <t>Hlavička tabuľky</t>
  </si>
  <si>
    <t>Popisná informácia</t>
  </si>
  <si>
    <t>Metodický pokyn k vypracovaniu finančnej analýzy projektu, analýzy nákladov a prínosov projektu a finančnej analýzy žiadateľa o NFP v programovom období 2014 – 2020.</t>
  </si>
  <si>
    <t>Jednotlivé informácie sú farebne odlíšené nasledovne:</t>
  </si>
  <si>
    <t>Automaticky vypočitavané hodnoty</t>
  </si>
  <si>
    <t>Miesto na vpisovanie vlastných hodnôt</t>
  </si>
  <si>
    <t>Preddefinované konštanty</t>
  </si>
  <si>
    <t>Pre projekty zamerané na služby agendových informačných systémov</t>
  </si>
  <si>
    <t>HW</t>
  </si>
  <si>
    <t>SW</t>
  </si>
  <si>
    <t>Všeobecný materiál</t>
  </si>
  <si>
    <t>Variabilné výdavky</t>
  </si>
  <si>
    <t>Výdavky spolu</t>
  </si>
  <si>
    <t>ENPV</t>
  </si>
  <si>
    <t>Obstaranie, inštalácia SW produktu vrátane licencie k SW</t>
  </si>
  <si>
    <t>013 Softvér</t>
  </si>
  <si>
    <t>Kód EKO klasifikácie</t>
  </si>
  <si>
    <t>Účet/skupina výdavkov</t>
  </si>
  <si>
    <t>Vytvorenie aplikácie</t>
  </si>
  <si>
    <t>Školenia spojené so SW a aplikáciou</t>
  </si>
  <si>
    <t>518 Ostatné služby</t>
  </si>
  <si>
    <t>Prevádzka vytvoreného riešenia</t>
  </si>
  <si>
    <t>Poplatky vlastníkovi SW produktu - údržba / support k licenciám</t>
  </si>
  <si>
    <t>511 Opravy a udržiavanie</t>
  </si>
  <si>
    <t>Upgrade SW produktu</t>
  </si>
  <si>
    <t>Poplatky za udržanie funkčnosti / dostupnosti aplikácie / update</t>
  </si>
  <si>
    <t>Aplikačná podpora / helpdesk</t>
  </si>
  <si>
    <t>Rozvoj - doplnenie funkcionality aplikácie / upgrade</t>
  </si>
  <si>
    <t>Personálne náklady spojené s prevádzkou SW produktu a aplikácie</t>
  </si>
  <si>
    <t>521 Mzdové výdavky</t>
  </si>
  <si>
    <t>Obstaranie</t>
  </si>
  <si>
    <t>Prevádzka riešenia</t>
  </si>
  <si>
    <t>Nákup, inštalácia a sprevádzkovanie HW 
vrátane systémového SW</t>
  </si>
  <si>
    <t>Nákup, inštalácia a sprevádzkovanie HW
 vrátane systémového SW</t>
  </si>
  <si>
    <t>Školenia spojené s HW</t>
  </si>
  <si>
    <t>022 Samostatné hnuteľné veci
 a súbory hnuteľných vecí</t>
  </si>
  <si>
    <t>Poplatky dodávateľovi podpory HW - údržba/maintenance</t>
  </si>
  <si>
    <t>Upgrade HW</t>
  </si>
  <si>
    <t>Náklady na priestory, energie</t>
  </si>
  <si>
    <t>Personálne náklady spojené s prevádzkou HW</t>
  </si>
  <si>
    <t>Náklady na obstaranie a prevádzku HW</t>
  </si>
  <si>
    <t>Náklady na obstaranie a prevádzku SW</t>
  </si>
  <si>
    <t>Celkové náklady na vlastníctvo (TCO)</t>
  </si>
  <si>
    <t>Rok</t>
  </si>
  <si>
    <t>HW sumár obstaranie</t>
  </si>
  <si>
    <t>HW sumár prevádzka</t>
  </si>
  <si>
    <t xml:space="preserve">Spolu </t>
  </si>
  <si>
    <t>Spolu</t>
  </si>
  <si>
    <t>SW produkty</t>
  </si>
  <si>
    <t>Aplikácie</t>
  </si>
  <si>
    <t>SW produkty - sumár obstaranie</t>
  </si>
  <si>
    <t>SW produkty - sumár prevádzka</t>
  </si>
  <si>
    <t>Aplikácie - sumár obstaranie</t>
  </si>
  <si>
    <t>Aplikácie - sumár prevádzka</t>
  </si>
  <si>
    <t xml:space="preserve">Prvý rok, ktorým výpočet CBA a TCO začína, rok začatia projektu </t>
  </si>
  <si>
    <t>Príloha pre výpočet TCO a čistej súčasnej hodnoty z projektu</t>
  </si>
  <si>
    <t>Názov riešenia</t>
  </si>
  <si>
    <t>112 Zásoby</t>
  </si>
  <si>
    <t>Náklady na existujúce riešenie
(pôvodné riešenie pred realizáciou projektu OP II), ktoré bolo nahradené</t>
  </si>
  <si>
    <t>Kód ISVS z MetaIS</t>
  </si>
  <si>
    <t>Číslo projektu ITMS</t>
  </si>
  <si>
    <t>Vytvorenie riešenia - obstaranie</t>
  </si>
  <si>
    <t>BCR</t>
  </si>
  <si>
    <t>Výstup/funkcionalita projektu</t>
  </si>
  <si>
    <t>M1</t>
  </si>
  <si>
    <t>M2</t>
  </si>
  <si>
    <t>M3</t>
  </si>
  <si>
    <t>M4</t>
  </si>
  <si>
    <t>M5</t>
  </si>
  <si>
    <t>M6</t>
  </si>
  <si>
    <t>M7</t>
  </si>
  <si>
    <t>M8</t>
  </si>
  <si>
    <t>M9</t>
  </si>
  <si>
    <t>M10</t>
  </si>
  <si>
    <t>M11</t>
  </si>
  <si>
    <t>M12</t>
  </si>
  <si>
    <t>M13</t>
  </si>
  <si>
    <t>M14</t>
  </si>
  <si>
    <t>M15</t>
  </si>
  <si>
    <t>M16</t>
  </si>
  <si>
    <t>M17</t>
  </si>
  <si>
    <t>M18</t>
  </si>
  <si>
    <t>M19</t>
  </si>
  <si>
    <t>M20</t>
  </si>
  <si>
    <t>M21</t>
  </si>
  <si>
    <t>M22</t>
  </si>
  <si>
    <t>M24</t>
  </si>
  <si>
    <t>Počet dní interné</t>
  </si>
  <si>
    <t>Počet dní externé</t>
  </si>
  <si>
    <t>Pocet FTE interne</t>
  </si>
  <si>
    <t>Pocet FTE externe</t>
  </si>
  <si>
    <t>Rate FTE interné</t>
  </si>
  <si>
    <t>Rate FTE externé</t>
  </si>
  <si>
    <t>Suma interné</t>
  </si>
  <si>
    <t>Suma externé</t>
  </si>
  <si>
    <t xml:space="preserve">   Implementácia služieb </t>
  </si>
  <si>
    <t xml:space="preserve">   Testovanie služieb </t>
  </si>
  <si>
    <t xml:space="preserve">   Nasadenie</t>
  </si>
  <si>
    <t>Publicita a informovanosť</t>
  </si>
  <si>
    <t>INDIKATÍVNY ROZPOČET SPOLU</t>
  </si>
  <si>
    <t>Rozdiel</t>
  </si>
  <si>
    <t>NPV</t>
  </si>
  <si>
    <t>HW (aj systémový SW) sumár obstaranie</t>
  </si>
  <si>
    <t>HW (aj systémový SW) sumár prevádzka</t>
  </si>
  <si>
    <t>organizácia A</t>
  </si>
  <si>
    <t>organizácia B</t>
  </si>
  <si>
    <t>organizácia C</t>
  </si>
  <si>
    <t>TO BE</t>
  </si>
  <si>
    <t>organizácia ...</t>
  </si>
  <si>
    <t>Výsledná hodnota</t>
  </si>
  <si>
    <t>Všetky prínosové položky sú automaticky vypočítané na základe údajov uvedených v záložkách TCO, spotrebované cloudové služby a Parametre - Agendové IS</t>
  </si>
  <si>
    <t>Všetky výdavkové položky sú automaticky vypočítané na základe údajov uvedených v záložkách TCO a Parametre - Agendové IS</t>
  </si>
  <si>
    <t>FIRR</t>
  </si>
  <si>
    <t>EIRR</t>
  </si>
  <si>
    <t>FNPV</t>
  </si>
  <si>
    <t>pomer prínosov a nákladov</t>
  </si>
  <si>
    <t>finančná vnútorná výnosová miera (%)</t>
  </si>
  <si>
    <t>ekonomická vnútorná výnosová miera (%)</t>
  </si>
  <si>
    <t>Minimálna hodnota</t>
  </si>
  <si>
    <t>-</t>
  </si>
  <si>
    <t>Výsledok CBA</t>
  </si>
  <si>
    <t>Priemerná mzda vo verejnej správe (aktuálna, W_ps)</t>
  </si>
  <si>
    <t xml:space="preserve">Priemerná mzda v NH (Cperc) </t>
  </si>
  <si>
    <t>Náklady IT systém</t>
  </si>
  <si>
    <t>FTE úradník</t>
  </si>
  <si>
    <t>FTE</t>
  </si>
  <si>
    <t>Administrtívny poplatok</t>
  </si>
  <si>
    <t>človeko-hod.</t>
  </si>
  <si>
    <t>Cena ušetreného času používateľa
(S pravidlom polovice)</t>
  </si>
  <si>
    <t>Cena ušetreného času úradníka</t>
  </si>
  <si>
    <r>
      <t xml:space="preserve">Materiálové náklady na 1 podanie </t>
    </r>
    <r>
      <rPr>
        <i/>
        <sz val="11"/>
        <color theme="1"/>
        <rFont val="Calibri"/>
        <family val="2"/>
        <charset val="238"/>
        <scheme val="minor"/>
      </rPr>
      <t xml:space="preserve">(napr. Poštovné (0,83 EUR)+Tlač (0,02 EUR)+Papier (0,01 EUR)+Obálka (0,03 EUR). Zhotoviteľ štúdie doplní skutočné náklady)
</t>
    </r>
  </si>
  <si>
    <t>Materiálové náklady</t>
  </si>
  <si>
    <t>Náklady na budúce riešenie</t>
  </si>
  <si>
    <t>Čas potrebný na vypracovanie a doručenie podania (ušetrený čas používateľa)</t>
  </si>
  <si>
    <t>Trvanie spracovania podania (ušetrený čas úradníka)</t>
  </si>
  <si>
    <t>Zníženie kvalitatívnych prínosov</t>
  </si>
  <si>
    <t>Zníženie očakávaného ušetreného času úradníka</t>
  </si>
  <si>
    <t>Zníženie očakávaného ušetreného času používateľa</t>
  </si>
  <si>
    <t>Zníženie počtu podaní v budúcom stave</t>
  </si>
  <si>
    <t>Zvýšenie nákladov - TCO celkovo</t>
  </si>
  <si>
    <t>Zvýšenie CAPEX</t>
  </si>
  <si>
    <t>Minimálny počet MD</t>
  </si>
  <si>
    <t>Maximálny počet MD</t>
  </si>
  <si>
    <t>Priemerný MD rate</t>
  </si>
  <si>
    <t>Maximálna suma</t>
  </si>
  <si>
    <t>Minimálna suma</t>
  </si>
  <si>
    <t>Vyplní oslovený dodávateľ</t>
  </si>
  <si>
    <t>Ročná prevádzka celého systému (SLA) vrátane zmenových konaní</t>
  </si>
  <si>
    <t>Vyplní spracovateľ projektu</t>
  </si>
  <si>
    <t>Výstup/funkcionalita projektu
(všetky náklady vrátane analýzy, dizajnu, testovania a nasadenia)</t>
  </si>
  <si>
    <t>Vysvetlenie rozptylu medzi minimálnou a maximálnou sumou 
(nepovinné)</t>
  </si>
  <si>
    <t>Rozdiel v nákladoch medzi existujúcim a navrhovaným riešením</t>
  </si>
  <si>
    <t>Prínosy</t>
  </si>
  <si>
    <t xml:space="preserve">Úradníci (€) </t>
  </si>
  <si>
    <t>Občania (€)</t>
  </si>
  <si>
    <t>Úradníci (FTE)</t>
  </si>
  <si>
    <t>IT - CAPEX</t>
  </si>
  <si>
    <t>IT - OPEX</t>
  </si>
  <si>
    <t>N/A</t>
  </si>
  <si>
    <t>Nevyčíslené spoločenské prínosy</t>
  </si>
  <si>
    <t>...</t>
  </si>
  <si>
    <t>Aplikačný modul - SW a Aplikácie</t>
  </si>
  <si>
    <t>Aplikačný modul - HW</t>
  </si>
  <si>
    <t>(prosíme doplniť)...</t>
  </si>
  <si>
    <r>
      <t xml:space="preserve">Sem prosím vložte procesnú mapu stavu </t>
    </r>
    <r>
      <rPr>
        <b/>
        <sz val="11"/>
        <color theme="1"/>
        <rFont val="Calibri"/>
        <family val="2"/>
        <charset val="238"/>
        <scheme val="minor"/>
      </rPr>
      <t>AS IS</t>
    </r>
    <r>
      <rPr>
        <sz val="11"/>
        <color theme="1"/>
        <rFont val="Calibri"/>
        <family val="2"/>
        <charset val="238"/>
        <scheme val="minor"/>
      </rPr>
      <t xml:space="preserve"> a stavu </t>
    </r>
    <r>
      <rPr>
        <b/>
        <sz val="11"/>
        <color theme="1"/>
        <rFont val="Calibri"/>
        <family val="2"/>
        <charset val="238"/>
        <scheme val="minor"/>
      </rPr>
      <t>TO BE</t>
    </r>
  </si>
  <si>
    <t>AS IS</t>
  </si>
  <si>
    <t>Procesy na strane úradníka (časové hodnoty)</t>
  </si>
  <si>
    <t>Procesný krok č. 1</t>
  </si>
  <si>
    <t>Proces č. 2</t>
  </si>
  <si>
    <t>Zdroj</t>
  </si>
  <si>
    <t>Meranie č. 1</t>
  </si>
  <si>
    <t>Meranie č. 2</t>
  </si>
  <si>
    <t>Meranie č. 3</t>
  </si>
  <si>
    <t>Meranie č. 4</t>
  </si>
  <si>
    <t>Meranie č. 5</t>
  </si>
  <si>
    <t>Meranie č. 6</t>
  </si>
  <si>
    <t>Meranie č. 7</t>
  </si>
  <si>
    <t>Meranie č. 8</t>
  </si>
  <si>
    <t>Meranie č. 9</t>
  </si>
  <si>
    <t>Meranie č. 10</t>
  </si>
  <si>
    <t>Meranie č. 11</t>
  </si>
  <si>
    <t>Meranie č. 12</t>
  </si>
  <si>
    <t>Meranie č. 13</t>
  </si>
  <si>
    <t>Meranie č. 14</t>
  </si>
  <si>
    <t>Meranie č. 15</t>
  </si>
  <si>
    <t>Meranie č. 16</t>
  </si>
  <si>
    <t>Meranie č. 17</t>
  </si>
  <si>
    <t>Meranie č. 18</t>
  </si>
  <si>
    <t>Meranie č. 19</t>
  </si>
  <si>
    <t>Meranie č. 20</t>
  </si>
  <si>
    <t>Meranie č. 21</t>
  </si>
  <si>
    <t>Meranie č. 22</t>
  </si>
  <si>
    <t>Meranie č. 23</t>
  </si>
  <si>
    <t>Meranie č. 24</t>
  </si>
  <si>
    <t>Meranie č. 25</t>
  </si>
  <si>
    <t>Meranie č. 26</t>
  </si>
  <si>
    <t>Meranie č. 27</t>
  </si>
  <si>
    <t>Meranie č. 28</t>
  </si>
  <si>
    <t>Meranie č. 29</t>
  </si>
  <si>
    <t>Meranie č. 30</t>
  </si>
  <si>
    <t>Procesy na strane občana (časové hodnoty)</t>
  </si>
  <si>
    <t>Zoznam hárkov s vysvetlením a pokynmi</t>
  </si>
  <si>
    <t>Sumarizácia</t>
  </si>
  <si>
    <t>CBA</t>
  </si>
  <si>
    <t>Analyza citlivosti</t>
  </si>
  <si>
    <t>Výdavky</t>
  </si>
  <si>
    <t>Parametre</t>
  </si>
  <si>
    <t>TCO</t>
  </si>
  <si>
    <t>TCO Alt. 1 - SW</t>
  </si>
  <si>
    <t>TCO Alt. 1 - HW</t>
  </si>
  <si>
    <t>TCO Alt. 2 - SW</t>
  </si>
  <si>
    <t>TCO Alt. 2 - HW</t>
  </si>
  <si>
    <t>Rozpočet - vývoj aplikácii</t>
  </si>
  <si>
    <t>Rozdiel
(voči min. riešenia navrhovaneho obstarávateĹom)</t>
  </si>
  <si>
    <t>Popis zmien v alternatívnom riešení
(nepovinné)</t>
  </si>
  <si>
    <t>Alternatívne riešeine
(nepovinné)</t>
  </si>
  <si>
    <t>Riešenie navrhované obstarávateľom</t>
  </si>
  <si>
    <t>Slepý rozpočet</t>
  </si>
  <si>
    <t>Faktory</t>
  </si>
  <si>
    <t>Meranie prínosov</t>
  </si>
  <si>
    <t>Procesné mapy</t>
  </si>
  <si>
    <t>Procesy AS IS</t>
  </si>
  <si>
    <t>Procesy TO BE</t>
  </si>
  <si>
    <t>Hárok</t>
  </si>
  <si>
    <t>Účel hárku</t>
  </si>
  <si>
    <t>Vymenovanie a popísanie nevyčíslených spoločenských prínosov</t>
  </si>
  <si>
    <t>Sumarizácia výsledkov CBA podľa prínosov a modulov</t>
  </si>
  <si>
    <t>Výsledky CBA na agregátnej úrovni, výpočet BCR</t>
  </si>
  <si>
    <t>Žiadne</t>
  </si>
  <si>
    <t>Vstupy od zhotoviteľa (žlté polia)</t>
  </si>
  <si>
    <t>Automatický výpočet citlivosti výsledkov CBA na zmeny parametrov</t>
  </si>
  <si>
    <t>Výpočet prínosov projektu na základe vstupných parametrov</t>
  </si>
  <si>
    <t>Výpočet výdavkov projektu na základe vstupných parametrov</t>
  </si>
  <si>
    <t>Polia "Ostatné daňové a nedaňové príjmy" (ak projekt také generuje)</t>
  </si>
  <si>
    <t>Vstupné parametre pre jednotlivé moduly/životné situácie: počty podaní, trvania času</t>
  </si>
  <si>
    <t>Všetky relevantné žlté polia</t>
  </si>
  <si>
    <t>Zhrnutie celkových nákladov na vlastníctvo oboch alternatív projektu</t>
  </si>
  <si>
    <t xml:space="preserve">Náklady na vlastníctvo softvéru alternatívy 1 (AS IS) </t>
  </si>
  <si>
    <t xml:space="preserve">Náklady na vlastníctvo hardvéru alternatívy 1 (AS IS) </t>
  </si>
  <si>
    <t xml:space="preserve">Náklady na vlastníctvo softvéru alternatívy 2 (TO BE) </t>
  </si>
  <si>
    <t>Náklady na vlastníctvo hardvéru alternatívy 2 (TO BE)</t>
  </si>
  <si>
    <t>Všetky relevantné žlté polia a časové trvanie projektu</t>
  </si>
  <si>
    <t>Vyplnia dodávateľia, oslovení v procese trhovej konzultácie</t>
  </si>
  <si>
    <t>Zoznam modulov s ich opisom a harmonogramom</t>
  </si>
  <si>
    <t>Spoločné vstupné parametre pre ocenenie prínosov a výpočet CBA</t>
  </si>
  <si>
    <t>Aktuálne priemerné mzdy v hospodárstve podľa ŠÚ SR, rok začiatku projektu</t>
  </si>
  <si>
    <t xml:space="preserve">Slúži na rozdelenie prínosov podľa jednotlivých úradov (ak je to možné) 
a na ex-post monitorovanie dosahovania prínosov. </t>
  </si>
  <si>
    <t xml:space="preserve">V procese prípravy štúdie vyplní iba žlté stĺpce označené ako "Alt. 2", ktoré rozdeľujú prínosy podľa úradov </t>
  </si>
  <si>
    <t>Procesné mapy súčasného a budúceho stavu biznis procesov.</t>
  </si>
  <si>
    <t>Procesné mapy ako obrázky.</t>
  </si>
  <si>
    <t xml:space="preserve">Zdroj dát pre odhad časovej náročnosti súčasných procesov. </t>
  </si>
  <si>
    <t xml:space="preserve">Zdroj dát pre odhad časovej náročnosti budúcich procesov. </t>
  </si>
  <si>
    <t>Relevantné merania podľa procesov a procesných krokov.</t>
  </si>
  <si>
    <t>Riadenie projektu</t>
  </si>
  <si>
    <t xml:space="preserve">   Analýza a dizajn</t>
  </si>
  <si>
    <t>Riadenie a publicita</t>
  </si>
  <si>
    <t>Projektové riadenie</t>
  </si>
  <si>
    <t>Počet podaní / volaní</t>
  </si>
  <si>
    <t>Priemerná mesačná hrubá mzda vo verejnej správe za 1. - 4. Q./2017 (obdobie aktualizovať k času predloženia dokumentu), podľa ŠÚ SR</t>
  </si>
  <si>
    <t>Priemerná mesačná hrubá mzda v národnom hospodárstve SR za 1. - 4. Q./2017 (obdobie aktualizovať k času predloženia dokumentu), podľa ŠÚ SR</t>
  </si>
  <si>
    <t>Fond pracovnej doby - VS (FPDvs)</t>
  </si>
  <si>
    <t>hod/rok</t>
  </si>
  <si>
    <t>Fond pracovnej doby - NH (FPDnh)</t>
  </si>
  <si>
    <t xml:space="preserve">Cper = (W_ps * Odvody) / Fond pracovnej doby. Odvody (SP, ZP, DP) sú 35,2%“. Osobné náklady sú faktorom prevádzkových variabilných nákladov.
</t>
  </si>
  <si>
    <t>Rok 2019 má dokopy 250 pracovných dní, t.j. 2000 pracovných hodín. S platenými sviatkami má rok 261 pracovných dní, t.j. 2088 pracovných hodín.. 8 hodinový pracovný čas (obdobie aktualizovať k času predloženia dokumentu), podľa https://calendar.zoznam.sk/worktime-sksk.php?hy=2019</t>
  </si>
  <si>
    <t>Rok 2019 má dokopy 250 pracovných dní, t.j. 1875 pracovných hodín. S platenými sviatkami má rok 261 pracovných dní, t.j. 1957.5 pracovných hodín. 7,5 hodinový pracovný čas (obdobie aktualizovať k času predloženia dokumentu), podľa https://calendar.zoznam.sk/worktime-sksk.php?hy=2019</t>
  </si>
  <si>
    <t>Položka</t>
  </si>
  <si>
    <t>Merná jednotka</t>
  </si>
  <si>
    <t>Počet</t>
  </si>
  <si>
    <t>Jednotková cena (eur)</t>
  </si>
  <si>
    <t>Celková suma (eur)</t>
  </si>
  <si>
    <t>Zdroj ceny</t>
  </si>
  <si>
    <t>ks</t>
  </si>
  <si>
    <t>Rozpočet - HW a licencie</t>
  </si>
  <si>
    <t>Detailný rozpočet pre vývoj navrhovaného riešenia (TO BE)</t>
  </si>
  <si>
    <t>Položkový rozpočet pre nákup licencií a HW (TO BE)</t>
  </si>
  <si>
    <t>Nákup krabicového SW</t>
  </si>
  <si>
    <t>Dodatočná úprava krabicového SW / Vývoj riešenia</t>
  </si>
  <si>
    <t>Názov SW</t>
  </si>
  <si>
    <t>počet kusov</t>
  </si>
  <si>
    <t>Cena za kus</t>
  </si>
  <si>
    <t>Cena spolu</t>
  </si>
  <si>
    <t>637003/637004</t>
  </si>
  <si>
    <t>Integrácie a migrácie (modulov)</t>
  </si>
  <si>
    <t>Výstupné náklady</t>
  </si>
  <si>
    <t>Zmluvné poplaky</t>
  </si>
  <si>
    <t>Technologické požiadavky</t>
  </si>
  <si>
    <t>SW a Aplikácie - výstupné náklady</t>
  </si>
  <si>
    <t>SW a Aplikácie - Výstupné náklady</t>
  </si>
  <si>
    <t>Popis
(Vrátane zdôvodnenia zvoleného technologického variantu - IaaS, PaaS, vývoj vlastnej aplikácie, COTS riešenie)</t>
  </si>
  <si>
    <t>"Out of scope" - HW nesúvisiaci priamo s projektom</t>
  </si>
  <si>
    <t>Aho</t>
  </si>
  <si>
    <t>Koncová služba</t>
  </si>
  <si>
    <t>Koncová služba 1</t>
  </si>
  <si>
    <t>Koncová služba 2</t>
  </si>
  <si>
    <t>Koncová služba N</t>
  </si>
  <si>
    <t>Koncová služba 3, Koncová služba 4</t>
  </si>
  <si>
    <t>TO BE - AS IS (€, NPV)</t>
  </si>
  <si>
    <t>TO BE - AS IS (€, SUM)</t>
  </si>
  <si>
    <t>Kontrola TO BE</t>
  </si>
  <si>
    <t>Finančný cashflow (s DPH)</t>
  </si>
  <si>
    <t>Ekonomický cashflow (bez DPH)</t>
  </si>
  <si>
    <t>Náklady s DPH</t>
  </si>
  <si>
    <t>ekonomická čistá súčasná hodnota (eur bez DPH)</t>
  </si>
  <si>
    <t>finančná čistá súčasná hodnota (eur s DPH)</t>
  </si>
  <si>
    <t>P0043a Nahlásenie nálezu pamiatkovej hodnoty Pamiatkovému úradu</t>
  </si>
  <si>
    <t>P0043b Nahlásenie nálezu pri stavebnej činnosti</t>
  </si>
  <si>
    <t>P0337 Uloženie sankcie</t>
  </si>
  <si>
    <t>P0396 Vykonanie dohľadu, dozoru</t>
  </si>
  <si>
    <t>P0577 Získanie informácie podľa Zákona č. 211/2000</t>
  </si>
  <si>
    <t>P0819a Získanie rozhodnutia o návrhu na reštaurovanie</t>
  </si>
  <si>
    <t>P0819b Získanie záväzných stanovísk na obnovu/úpravu pamiatky</t>
  </si>
  <si>
    <t>P0820 Získanie rozhodnutia o pamiatkovom výskume</t>
  </si>
  <si>
    <t>P1071a Získanie záväzných stanovísk pre účely územného a stavebného konania na základe žiadosti FO/PO</t>
  </si>
  <si>
    <t>P1071b Získanie záväzných stanovísk pre účely územného a stavebného konania na základe oznámenia stavebného úradu</t>
  </si>
  <si>
    <t>P1072 Získanie rozhodnutia o umiestnení zariadenia na nehnuteľnej kultúrnej pamiatke alebo v pamiatkovom území</t>
  </si>
  <si>
    <t>P1079 Získanie výpisu z ústredného zoznamu pamiatkového fondu</t>
  </si>
  <si>
    <t>Prezentačná vrstva</t>
  </si>
  <si>
    <t>Znalostná agenda</t>
  </si>
  <si>
    <t>Výkon štátnej správy</t>
  </si>
  <si>
    <t>Modul podporných aplkácií</t>
  </si>
  <si>
    <t>Modul Integrácií</t>
  </si>
  <si>
    <t>Modul podporných aplikácií</t>
  </si>
  <si>
    <t>Modul integrácií</t>
  </si>
  <si>
    <t>Virtualizačné licencie</t>
  </si>
  <si>
    <t>socket</t>
  </si>
  <si>
    <t>Operačné systémy</t>
  </si>
  <si>
    <t>P0043b Nahlásenie nálezu pri stavebnej činnosti,</t>
  </si>
  <si>
    <t>P0577 Získanie informácie podľa Zákona č. 211/2000,</t>
  </si>
  <si>
    <t>P0819a Získanie rozhodnutia o návrhu na reštaurovanie,</t>
  </si>
  <si>
    <t>P0819b Získanie záväzných stanovísk na obnovu/úpravu pamiatky,</t>
  </si>
  <si>
    <t>P0820 Získanie rozhodnutia o pamiatkovom výskume,</t>
  </si>
  <si>
    <t>P1071a Získanie záväzných stanovísk pre účely územného a stavebného konania na základe žiadosti FO/PO,</t>
  </si>
  <si>
    <t>P1071b Získanie záväzných stanovísk pre účely územného a stavebného konania na základe oznámenia stavebného úradu,</t>
  </si>
  <si>
    <t>P1072 Získanie rozhodnutia o umiestnení zariadenia na nehnuteľnej kultúrnej pamiatke alebo v pamiatkovom území,</t>
  </si>
  <si>
    <t>Aktivita:
Z01_Prijatie a spracovanie podania (oznámenia, správy, rozhodnutia, žiadosti, vyjadrenia, návrhu, záväzných stanovísk, podnetu)</t>
  </si>
  <si>
    <t>Trvanie úradník (meraný čistý čas aktivity)</t>
  </si>
  <si>
    <t>Trvanie aktivity (spolu s čakaním, lehotami)</t>
  </si>
  <si>
    <t>Merania za aktivitu:
Z33_Odoslanie listov (listy expedované z ministerstva,vytvorenie obálky, odoslanie)</t>
  </si>
  <si>
    <t>Merania za aktivitu:
Prijatie a spracovanie žiadosti 211 (oznámenia, správy, rozhodnutia, žiadosti, vyjadrenia, návrhu, záväzných stanovísk, podnetu)</t>
  </si>
  <si>
    <t xml:space="preserve"> Proces: P0043a  Nahlásenie nálezu pamiatkovej hodnoty Pamiatkovému úradu</t>
  </si>
  <si>
    <t>Trvanie aktivity TOBE (meraný čistý čas aktivity)</t>
  </si>
  <si>
    <t>Úspora za aktivitu (porovanie AS IS vs TO BE)</t>
  </si>
  <si>
    <t xml:space="preserve"> Proces: P0043b Nahlásenie nálezu pri stavebnej činnosti</t>
  </si>
  <si>
    <t>Proces: P0337 Uloženie sankcie</t>
  </si>
  <si>
    <t>Proces: P0396 Vykonanie dohľadu, dozoru</t>
  </si>
  <si>
    <t>Proces: P0577 Získanie informácie podľa Zákona č. 211/2000</t>
  </si>
  <si>
    <t>Proces: P0819a Získanie rozhodnutia o návrhu na reštaurovanie</t>
  </si>
  <si>
    <t>Proces: P0819b Získanie záväzných stanovísk na obnovu/úpravu pamiatky</t>
  </si>
  <si>
    <t>Proces: P0820 Získanie rozhodnutia o pamiatkovom výskume</t>
  </si>
  <si>
    <t xml:space="preserve"> Proces: P1071a Získanie záväzných stanovísk pre účely územného a stavebného konania na základe žiadosti FO/PO</t>
  </si>
  <si>
    <t xml:space="preserve"> Proces: P1071b Získanie záväzných stanovísk pre účely územného a stavebného konania na základe oznámenia stavebného úradu</t>
  </si>
  <si>
    <t>Proces: P1072 Získanie rozhodnutia o umiestnení zariadenia na nehnuteľnej kultúrnej pamiatke alebo v pamiatkovom území</t>
  </si>
  <si>
    <t xml:space="preserve"> Proces: P1079 Získanie výpisu z ústredného zoznamu pamiatkového fondu</t>
  </si>
  <si>
    <t>Vypracovať oznámenie o náleze</t>
  </si>
  <si>
    <t>Vykonať opatrenia na záchranu nálezu</t>
  </si>
  <si>
    <t>Z42_Priestupky</t>
  </si>
  <si>
    <t>Vypracovať oznámenie o dohľade, dozore</t>
  </si>
  <si>
    <t>Prijať elektronickú žiadosť</t>
  </si>
  <si>
    <t>Vytvoriť žiadosť o vydanie rozhodnutia k zámeru reštaurovať</t>
  </si>
  <si>
    <t>Vytvoriť žiadosť o vydanie rozhodnutia k zámeru obnovy/úpravy</t>
  </si>
  <si>
    <t>Z01g_Prijatie a spracovanie žiadosti na KPÚ</t>
  </si>
  <si>
    <t>Zaslať žiadosť o vydanie záväzného stanoviska </t>
  </si>
  <si>
    <t>Odoslať oznámenie o začatí stavebného/územného konania</t>
  </si>
  <si>
    <t>Predložiť návrh na umiestnenie zariadenia</t>
  </si>
  <si>
    <t>Vytvoriť elektronickú žiadosť o výpis z ústredného zoznamu</t>
  </si>
  <si>
    <t>Dotazníkový prieskum</t>
  </si>
  <si>
    <t>Z01a_Prijatie a spracovanie oznámenia na KPÚ</t>
  </si>
  <si>
    <t>Rozhodovanie o uložení sankcie</t>
  </si>
  <si>
    <t>Z17a_ Interné schvaľovanie oznámenia na KPÚ</t>
  </si>
  <si>
    <t>Z01q_Prijatie a spracovanie žiadosti</t>
  </si>
  <si>
    <t>Z01g_Prijatie a spracovanie žiadosti</t>
  </si>
  <si>
    <t>Z01g_Prijatie a spracovanie žiadosti na KPÚ</t>
  </si>
  <si>
    <t>Priradiť žiadosť na spracovanie</t>
  </si>
  <si>
    <t>Z01g_Prijatie a spracovanie žiadosti na KPÚ</t>
  </si>
  <si>
    <t>Z01a_Prijatie a spracovanie oznámenia na KPÚ</t>
  </si>
  <si>
    <t>Z01j_Prijatie a spracovanie návrhu na KPÚ</t>
  </si>
  <si>
    <t>Z01q_Prijatie a spracovanie žiadosti na PÚ SR</t>
  </si>
  <si>
    <t>Meranie č.1 - 13667/2018</t>
  </si>
  <si>
    <t>x</t>
  </si>
  <si>
    <t>Meranie č.1 - 13134/2018</t>
  </si>
  <si>
    <t>Meranie č.1 - 13371/2018</t>
  </si>
  <si>
    <t>Priradiť oznámenie na spracovanie</t>
  </si>
  <si>
    <t>Nahlásenie nálezu Stavebnému úradu</t>
  </si>
  <si>
    <t>Z17b_Interné schvaľovanie rozhodnutia na KPÚ</t>
  </si>
  <si>
    <t>Z33a_Doručovanie oznámenia</t>
  </si>
  <si>
    <t>Zapísať žiadosť do špeciálnej evidencie</t>
  </si>
  <si>
    <t>Spracovať žiadosť</t>
  </si>
  <si>
    <t>Priradiť návrh na spracovanie</t>
  </si>
  <si>
    <t>Prideliť žiadosť na spracovanie</t>
  </si>
  <si>
    <t>Meranie č.2 - 14007/2018</t>
  </si>
  <si>
    <t>Meranie č.2 - 11742/2018</t>
  </si>
  <si>
    <t>Meranie č.2 - 13611/2018</t>
  </si>
  <si>
    <t>Spracovať Oznámenie</t>
  </si>
  <si>
    <t>Z01a_Prijatie a spracovanie oznámenia</t>
  </si>
  <si>
    <t>Skompletizovať rozhodnutie o uložení sankcie na zaslanie</t>
  </si>
  <si>
    <t>Vypracovať poverenie na dohľad, dozor</t>
  </si>
  <si>
    <t>Vypracovať oznámenie o začatí správneho konania</t>
  </si>
  <si>
    <t>Účasť na ústnom pojednávaní</t>
  </si>
  <si>
    <t>Posúdiť návrh</t>
  </si>
  <si>
    <t>Spracovanie žiadosti</t>
  </si>
  <si>
    <t>Meranie č.3 - 14015/2018</t>
  </si>
  <si>
    <t>Meranie č.3 - 11362/2018</t>
  </si>
  <si>
    <t>Meranie č.3 - 13608/2018</t>
  </si>
  <si>
    <t>Z10_Vykonanie ohliadky</t>
  </si>
  <si>
    <t>Z33b_Doručovanie rozhodnutia</t>
  </si>
  <si>
    <t>Vykonať dohľad, dozor</t>
  </si>
  <si>
    <t>Posúdiť možnosť poskytnutia informácií</t>
  </si>
  <si>
    <t>Priradiť podnet na spracovanie</t>
  </si>
  <si>
    <t>Z17a_Interné schvaľovanie oznámenia na KPÚ</t>
  </si>
  <si>
    <t>Preskúmanie podkladov a súladu</t>
  </si>
  <si>
    <t>P1071a_Získanie záväzných stanovísk pre účely úz. a stav. konania </t>
  </si>
  <si>
    <t>Zabezpečenie výpisu</t>
  </si>
  <si>
    <t>Meranie č.4 - 14022/2018</t>
  </si>
  <si>
    <t>Meranie č.4 - 11175/2018</t>
  </si>
  <si>
    <t>Meranie č.4 - 13607/2018</t>
  </si>
  <si>
    <t>Vypracovať zápisnicu/správu</t>
  </si>
  <si>
    <t>Overiť podanie riadneho opravného prostriedku</t>
  </si>
  <si>
    <t>Spísať záznam z dohľadu, dozoru</t>
  </si>
  <si>
    <t>Skompletizovať informácie na poskytnutie</t>
  </si>
  <si>
    <t>Preveriť nahlásené skutočnosti</t>
  </si>
  <si>
    <t>Vypracovať záväzné stanovisko</t>
  </si>
  <si>
    <t>Preskúmanie dokumentácie </t>
  </si>
  <si>
    <t>Elektronicky podpísať výpis z ústredného zoznamu</t>
  </si>
  <si>
    <t>Meranie č.5 - 13993/2018</t>
  </si>
  <si>
    <t>Meranie č.5 - 10727/2018</t>
  </si>
  <si>
    <t>Meranie č.5 - 13606/2018</t>
  </si>
  <si>
    <t>Vyzdvihnúť a premiestniť  nález</t>
  </si>
  <si>
    <t>Vypracovať podnet na príslušný SÚ na zabezpečenie nálezu</t>
  </si>
  <si>
    <t>Vyznačiť právoplatnosť Rozhodnutia</t>
  </si>
  <si>
    <t>Vypracovať oznámenie o výsledku dohľadu, dozoru</t>
  </si>
  <si>
    <t>Vypracovať rozhodnutie</t>
  </si>
  <si>
    <t>Vydať oznámenie o začatí konania a miestnej ohliadke</t>
  </si>
  <si>
    <t>Vydať oznámenie o začatí konania a miestnej ohliadke</t>
  </si>
  <si>
    <t>Vyjadriť sa k veci</t>
  </si>
  <si>
    <t>P0820_Získanie rozhodnutia o pam. výskume</t>
  </si>
  <si>
    <t>Z07_Ústne pojednávanie</t>
  </si>
  <si>
    <t>Meranie č.6 - 13990/2018</t>
  </si>
  <si>
    <t>Meranie č.6 - 10065/2018</t>
  </si>
  <si>
    <t>Meranie č.6 - 13605/2018</t>
  </si>
  <si>
    <t>Z33c_Doručovanie zápisnice</t>
  </si>
  <si>
    <t>Z17h_Schvaľovanie podnetu na KPÚ</t>
  </si>
  <si>
    <t>Z18a_Podanie odvolania na KPÚ</t>
  </si>
  <si>
    <t>Vypracovať rozhodnutie o odmietnutí požadovanej informácie</t>
  </si>
  <si>
    <t>Vypracovať oznámenie o začatí konania o zámere reštaurovať</t>
  </si>
  <si>
    <t>Vydať oznámenie o začatí konania o obnove/úprave</t>
  </si>
  <si>
    <t>Z01i_Prijatie a spracovanie vyjadrenia na KPÚ</t>
  </si>
  <si>
    <t>Z17d_Interné schvaľovanie záväzných stanovísk na KPÚ</t>
  </si>
  <si>
    <t>Meranie č.7 - 13984/2018</t>
  </si>
  <si>
    <t>Meranie č.7 - 9439/2018</t>
  </si>
  <si>
    <t>Meranie č.7 - 13574/2018</t>
  </si>
  <si>
    <t>Konzervovať nález</t>
  </si>
  <si>
    <t>Z33h_Doručovanie podnetu z KPÚ</t>
  </si>
  <si>
    <t>Uhradenie pokuty</t>
  </si>
  <si>
    <t>Z17b_Interné schvaľovanie rozhodnutia</t>
  </si>
  <si>
    <t>Z17a_Schvaľovanie oznámenia</t>
  </si>
  <si>
    <t>Z17a_Schvaľovanie oznámenia na KPÚ</t>
  </si>
  <si>
    <t>Priradiť vyjadrenia účastníkov konania na spracovanie </t>
  </si>
  <si>
    <t>Z33d_Doručovanie záväzných stanovísk</t>
  </si>
  <si>
    <t>ZS17b_Interné schváľovanie rozhodnutia na KPÚ</t>
  </si>
  <si>
    <t>Meranie č.8 - 13979/2018</t>
  </si>
  <si>
    <t>Meranie č.8 - 8653/2018</t>
  </si>
  <si>
    <t>5.</t>
  </si>
  <si>
    <t>Meranie č.8 - 13565/2018</t>
  </si>
  <si>
    <t>P0820_Získanie rozhodnutia o pamiatkovom výskume</t>
  </si>
  <si>
    <t>Z01b_Prijatie a spracovanie rozhodnutia na KPÚ</t>
  </si>
  <si>
    <t>Odoslať upomienku</t>
  </si>
  <si>
    <t>Zapísať rozhodnutie do špeciálnej evidencie</t>
  </si>
  <si>
    <t>Z33a_Doručovanie oznámenia na KPÚ</t>
  </si>
  <si>
    <t>Posúdenie vyjadrení účastníkov konania</t>
  </si>
  <si>
    <t>Z01d_Prijatie a spracovanie záväzných stanovísk</t>
  </si>
  <si>
    <t>ZS33b_Doručovanie rozhodnutia</t>
  </si>
  <si>
    <t>Meranie č.9 - 13978/2018</t>
  </si>
  <si>
    <t>Meranie č.9 - 8345/2018</t>
  </si>
  <si>
    <t>Meranie č.9 - 13484/2018</t>
  </si>
  <si>
    <t>Ohliadka, vyzdvihnúť a premiestneniť nález</t>
  </si>
  <si>
    <t>Postúpiť pokutu na exekúciu</t>
  </si>
  <si>
    <t>Vypracovať vyjadrenie</t>
  </si>
  <si>
    <t>Vyžiadať stanovisko voči námietkam, odvolaniu</t>
  </si>
  <si>
    <t>Meranie č.10 - 13974/2018</t>
  </si>
  <si>
    <t>Meranie č.10 - 8216/2018</t>
  </si>
  <si>
    <t>Meranie č.10 -13482/2018</t>
  </si>
  <si>
    <t>Vypracovať správu o náhodnom archeologickom náleze </t>
  </si>
  <si>
    <t>Prijať vyjadrenie</t>
  </si>
  <si>
    <t>Z01i_Priajatie a spracovanie vyjadrenia na KPÚ</t>
  </si>
  <si>
    <t>Z15_Vypracovanie rozhodnutia o výskume</t>
  </si>
  <si>
    <t>Z01h_Prijatie a spracovanie podnetu na KPÚ</t>
  </si>
  <si>
    <t>Meranie č.11 - 13961/2018</t>
  </si>
  <si>
    <t>Meranie č.11 - 7632/2018</t>
  </si>
  <si>
    <t>Meranie č.11 -13372/2018</t>
  </si>
  <si>
    <t>Z01c_Prijatie a spracovanie správy na KPÚ</t>
  </si>
  <si>
    <t>Priradiť vyjadrenie na spracovanie</t>
  </si>
  <si>
    <t>Z18_Podanie odvolania</t>
  </si>
  <si>
    <t xml:space="preserve">Meranie č.12 - 13957/2018 </t>
  </si>
  <si>
    <t>Meranie č.12 - 7297/2018</t>
  </si>
  <si>
    <t>Meranie č.12 -13371/2018</t>
  </si>
  <si>
    <t>Priradiť správu na spracovanie</t>
  </si>
  <si>
    <t>Z18b_Podanie odvolania na PÚ</t>
  </si>
  <si>
    <t>Spracovať vyjadrenie</t>
  </si>
  <si>
    <t>Vypracovať stanovisko</t>
  </si>
  <si>
    <t>Meranie č.13 - 13954/2018</t>
  </si>
  <si>
    <t>Meranie č.13 - 7134/2018</t>
  </si>
  <si>
    <t>Meranie č.13 -13358/2018</t>
  </si>
  <si>
    <t>Zaevidovať nález</t>
  </si>
  <si>
    <t>Zvážiť ústne pojednávanie/Z07_Ústne pojednávanie/Vypracovat zápisnicu</t>
  </si>
  <si>
    <t>Zvážiť ústne pojednávanie/Z07_Ústne pojednávanie/Vypracovať zápisnicu</t>
  </si>
  <si>
    <t>Meranie č.14 - 13953/2018</t>
  </si>
  <si>
    <t>Meranie č.14 - 6918/2018</t>
  </si>
  <si>
    <t>Meranie č.14 -13357/2018</t>
  </si>
  <si>
    <t>Informovať o náleznom,o náleze významnej pam. hodnoty</t>
  </si>
  <si>
    <t>Vypracovať rozhodutie</t>
  </si>
  <si>
    <t xml:space="preserve">Meranie č.15 - 13952/2018 </t>
  </si>
  <si>
    <t>Meranie č.15 - 6580/2018</t>
  </si>
  <si>
    <t>Meranie č.15 -13307/2018</t>
  </si>
  <si>
    <t>Zaevidovanie do osobitnej evidencie archeologického nálezu</t>
  </si>
  <si>
    <t>Vykonať ohliadku, vyzdvihnúť a premiestneniť nález</t>
  </si>
  <si>
    <t>Z17b_Schvaľovanie rozhodnutia na KPÚ</t>
  </si>
  <si>
    <t>Z01h_Prijatie a spracovanie podnetu</t>
  </si>
  <si>
    <t>Meranie č.16 - 13920/2018</t>
  </si>
  <si>
    <t>Meranie č.16 - 6539/2018</t>
  </si>
  <si>
    <t>Meranie č.16 -13273/2018</t>
  </si>
  <si>
    <t>Poskytnutie nálezného</t>
  </si>
  <si>
    <t>Vypracovať zápisnicu (správu) o náhodnom archeologickom náleze </t>
  </si>
  <si>
    <t>Z33b_Doručovanie rozhodnutia na KPÚ</t>
  </si>
  <si>
    <t>Vyžiadať potvrdenie alebo zmenu stanoviska</t>
  </si>
  <si>
    <t>Meranie č.17 - 13902/2018</t>
  </si>
  <si>
    <t>Meranie č.17 - 6031/2018</t>
  </si>
  <si>
    <t>Meranie č.17 -13272/2018</t>
  </si>
  <si>
    <t>Podať odvolanie</t>
  </si>
  <si>
    <t>Preskúmanie stanoviska</t>
  </si>
  <si>
    <t xml:space="preserve">Meranie č.18 - 13900/2018 </t>
  </si>
  <si>
    <t>Meranie č.18 - 6019/2018</t>
  </si>
  <si>
    <t xml:space="preserve">Meranie č.18 -13216/2018 </t>
  </si>
  <si>
    <t>Meranie č.19 - 13895/2018</t>
  </si>
  <si>
    <t>Meranie č.19 - 5953/2018</t>
  </si>
  <si>
    <t>Meranie č.19 -13214/2018</t>
  </si>
  <si>
    <t>Zaevidovať nález vo svojom obvode</t>
  </si>
  <si>
    <t>Z18a_ Podanie odvolania</t>
  </si>
  <si>
    <t>Z18 Podanie odvolania</t>
  </si>
  <si>
    <t>Meranie č.20 - 13892/2018</t>
  </si>
  <si>
    <t>Meranie č.20 - 5502/2018</t>
  </si>
  <si>
    <t xml:space="preserve">Meranie č.20 -13048/2018 </t>
  </si>
  <si>
    <t>P1071b Získanie ZS pre úz. a stav.konanie oznámeni SÚ</t>
  </si>
  <si>
    <t>Vyznačiť právoplatnosť rozhodnutia</t>
  </si>
  <si>
    <t xml:space="preserve">Meranie č.21 - 13891/2018 </t>
  </si>
  <si>
    <t>Meranie č.21 - 5345/2018</t>
  </si>
  <si>
    <t xml:space="preserve">Meranie č.21 -13003/2018 </t>
  </si>
  <si>
    <t>Odkonzultovať návrh na reštaurovanie</t>
  </si>
  <si>
    <t>Odkonzultovať podmienky obnovy/úpravy</t>
  </si>
  <si>
    <t xml:space="preserve">Meranie č.22 - 13888/2018 </t>
  </si>
  <si>
    <t>Meranie č.22 - 4544/2018</t>
  </si>
  <si>
    <t>Meranie č.22 -12939/2018</t>
  </si>
  <si>
    <t>Zabezpečenie nálezu</t>
  </si>
  <si>
    <t>Odoslanie vypracovaného návrhu</t>
  </si>
  <si>
    <t>Odoslanie vypracovanej prípravnej, projektovej, výskumnej dokumentácie</t>
  </si>
  <si>
    <t xml:space="preserve">Meranie č.23 - 13887/2018 </t>
  </si>
  <si>
    <t>Meranie č.23 - 4388/2018</t>
  </si>
  <si>
    <t>Meranie č.23 -12809/2018</t>
  </si>
  <si>
    <t>Konzultovať s KPÚ pripravovanú dokumentáciu</t>
  </si>
  <si>
    <t>Rozhodnúť o ďalšom postupe/ Odkonzultovať obnovu/úpravu</t>
  </si>
  <si>
    <t xml:space="preserve">Meranie č.24 - 13886/2018 </t>
  </si>
  <si>
    <t>Meranie č.24 - 3609/2018</t>
  </si>
  <si>
    <t xml:space="preserve">Meranie č.24 -12806/2018 </t>
  </si>
  <si>
    <t>Z01e_Prijatie a spracovanie návrhu</t>
  </si>
  <si>
    <t>Z01g_Prijatie a spracovanie žiadosti o ZS na KPÚ</t>
  </si>
  <si>
    <t xml:space="preserve">Meranie č.25 - 13884/2018 </t>
  </si>
  <si>
    <t>Meranie č.25 - 3457/2018</t>
  </si>
  <si>
    <t>Meranie č.25 -12804/2018</t>
  </si>
  <si>
    <t>Priradiť žiadosť o vyjadrenie na spracovanie</t>
  </si>
  <si>
    <t xml:space="preserve">Meranie č.26 - 13882/2018 </t>
  </si>
  <si>
    <t>Meranie č.26 - 2821/2018</t>
  </si>
  <si>
    <t xml:space="preserve">Meranie č.26 -12550/2018 </t>
  </si>
  <si>
    <t>Spracovať návrh/Vypracovať rozhodnutia</t>
  </si>
  <si>
    <t>Spracovať žiadosť na vyjadrenie/Vypracovanie záväzných stanovísk</t>
  </si>
  <si>
    <t>Meranie č.27 - 13881/2018</t>
  </si>
  <si>
    <t>Meranie č.27 - 13663/2018</t>
  </si>
  <si>
    <t xml:space="preserve">Meranie č.27 -12548/2018 </t>
  </si>
  <si>
    <t>Z17b_Schvaľovanie rozhodnutí</t>
  </si>
  <si>
    <t>Z17d_Schvaľovanie ZS na KPÚ</t>
  </si>
  <si>
    <t xml:space="preserve">Meranie č.28 - 13857/2018 </t>
  </si>
  <si>
    <t>Meranie č.28 - 13579/2018</t>
  </si>
  <si>
    <t xml:space="preserve">Meranie č.28 -12357/2018 </t>
  </si>
  <si>
    <t>Z33b_Doručovanie rozhodnutí</t>
  </si>
  <si>
    <t>Z33d_Doručovanie ZS na KPÚ</t>
  </si>
  <si>
    <t xml:space="preserve">Meranie č.29 - 13855/2018 </t>
  </si>
  <si>
    <t>Meranie č.29 - 13578/2018</t>
  </si>
  <si>
    <t>Meranie č.29 -12451/2018</t>
  </si>
  <si>
    <t>Poslať odvolanie</t>
  </si>
  <si>
    <t>Poslať žiadosť o preskúmanie na nadriadený orgán</t>
  </si>
  <si>
    <t xml:space="preserve">Meranie č.30 - 13851/2018 </t>
  </si>
  <si>
    <t>Meranie č.30 - 13367/2018</t>
  </si>
  <si>
    <t>Meranie č.30 -12353/2018</t>
  </si>
  <si>
    <t>Z19_Podanie rozkladu</t>
  </si>
  <si>
    <t>Meranie č.31 - 13845/2018</t>
  </si>
  <si>
    <t>Meranie č.31 - 13332/2018</t>
  </si>
  <si>
    <t>Meranie č.31 -12329/2018</t>
  </si>
  <si>
    <t xml:space="preserve">Meranie č.32 - 13833/2018 </t>
  </si>
  <si>
    <t>Meranie č.32 - 13162/2018</t>
  </si>
  <si>
    <t>Meranie č.32 -12328/2018</t>
  </si>
  <si>
    <t>Meranie č.33 - 13823/2018</t>
  </si>
  <si>
    <t>Meranie č.33 - 13136/2018</t>
  </si>
  <si>
    <t>Meranie č.33 -12321/2018</t>
  </si>
  <si>
    <t>Meranie č.34 - 13821/2018</t>
  </si>
  <si>
    <t>Meranie č.34 - 13134/2018</t>
  </si>
  <si>
    <t>Meranie č.34 -12316/2018</t>
  </si>
  <si>
    <t xml:space="preserve">Meranie č.35 - 13820/2018 </t>
  </si>
  <si>
    <t>Meranie č.35 - 12551/2018</t>
  </si>
  <si>
    <t>Meranie č.35 -12289/2018</t>
  </si>
  <si>
    <t xml:space="preserve">Meranie č.36 - 13776/2018 </t>
  </si>
  <si>
    <t>Meranie č.36 - 12345/2018</t>
  </si>
  <si>
    <t xml:space="preserve">Meranie č.36 -12288/2018 </t>
  </si>
  <si>
    <t xml:space="preserve">Meranie č.37 - 13772/2018 </t>
  </si>
  <si>
    <t>Meranie č.37 - 12265/2018</t>
  </si>
  <si>
    <t xml:space="preserve">Meranie č.37 -12283/2018 </t>
  </si>
  <si>
    <t xml:space="preserve">Meranie č.38 - 13760/2018 </t>
  </si>
  <si>
    <t>Meranie č.38 - 12253/2018</t>
  </si>
  <si>
    <t>Meranie č.38 -12256/2018</t>
  </si>
  <si>
    <t>Meranie č.39 - 13759/2018</t>
  </si>
  <si>
    <t>Meranie č.39 - 12252/2018</t>
  </si>
  <si>
    <t xml:space="preserve">Meranie č.39 -12251/2018 </t>
  </si>
  <si>
    <t>Meranie č.40 - 13747/2018</t>
  </si>
  <si>
    <t>Meranie č.40 - 12191/2018</t>
  </si>
  <si>
    <t>Meranie č.40 -12227/2018</t>
  </si>
  <si>
    <t>Meranie č.41 - 13746/2018</t>
  </si>
  <si>
    <t>Meranie č.41 - 12169/2018</t>
  </si>
  <si>
    <t>Meranie č.41 -12198/2018</t>
  </si>
  <si>
    <t>Meranie č.42 - 13744/2018</t>
  </si>
  <si>
    <t>Meranie č.42 - 12033/2018</t>
  </si>
  <si>
    <t>Meranie č.42 -12153/2018</t>
  </si>
  <si>
    <t xml:space="preserve">Meranie č.43 - 13741/2018 </t>
  </si>
  <si>
    <t>Meranie č.43 - 12002/2018</t>
  </si>
  <si>
    <t>Meranie č.43 -12146/2018</t>
  </si>
  <si>
    <t xml:space="preserve">Meranie č.44 - 13740/2018 </t>
  </si>
  <si>
    <t>Meranie č.44 - 12000/2018</t>
  </si>
  <si>
    <t xml:space="preserve">Meranie č.44 -12145/2018 </t>
  </si>
  <si>
    <t>Meranie č.45 - 13739/2018</t>
  </si>
  <si>
    <t>Meranie č.45 - 11909/2018</t>
  </si>
  <si>
    <t>3.</t>
  </si>
  <si>
    <t xml:space="preserve">Meranie č.45 -12020/2018 </t>
  </si>
  <si>
    <t xml:space="preserve">Meranie č.46 - 13738/2018 </t>
  </si>
  <si>
    <t>Meranie č.46 - 11873/2018</t>
  </si>
  <si>
    <t>Meranie č.46 -12012/2018</t>
  </si>
  <si>
    <t>Meranie č.47 - 13737/2018</t>
  </si>
  <si>
    <t>Meranie č.47 - 11855/2018</t>
  </si>
  <si>
    <t>Meranie č.47 -12011/2018</t>
  </si>
  <si>
    <t xml:space="preserve">Meranie č.48 - 13736/2018 </t>
  </si>
  <si>
    <t>Meranie č.48 - 11839/2018</t>
  </si>
  <si>
    <t xml:space="preserve">Meranie č.48 -11921/2018 </t>
  </si>
  <si>
    <t xml:space="preserve">Meranie č.49 - 13729/2018 </t>
  </si>
  <si>
    <t>Meranie č.49 - 11786/2018</t>
  </si>
  <si>
    <t xml:space="preserve">Meranie č.49 -11919/2018 </t>
  </si>
  <si>
    <t xml:space="preserve">Meranie č.50 - 13712/2018 </t>
  </si>
  <si>
    <t>Meranie č.50 - 11775/2018</t>
  </si>
  <si>
    <t>Meranie č.50 -11916/2018</t>
  </si>
  <si>
    <t xml:space="preserve">Meranie č.51 - 13711/2018 </t>
  </si>
  <si>
    <t>Meranie č.51 - 11767/2018</t>
  </si>
  <si>
    <t xml:space="preserve">Meranie č.51 -11913/2018 </t>
  </si>
  <si>
    <t xml:space="preserve">Meranie č.52 - 13709/2018 </t>
  </si>
  <si>
    <t>Meranie č.52 - 11750/2018</t>
  </si>
  <si>
    <t>Meranie č.52 -11821/2018</t>
  </si>
  <si>
    <t>Meranie č.53 - 13703/2018</t>
  </si>
  <si>
    <t>Meranie č.53 - 11742/2018</t>
  </si>
  <si>
    <t>Meranie č.53 -11802/2018</t>
  </si>
  <si>
    <t xml:space="preserve">Meranie č.54 - 13684/2018 </t>
  </si>
  <si>
    <t>Meranie č.54 - 11665/2018</t>
  </si>
  <si>
    <t>Meranie č.54 -11773/2018</t>
  </si>
  <si>
    <t>Meranie č.55 - 13683/2018</t>
  </si>
  <si>
    <t>Meranie č.55 - 11645/2018</t>
  </si>
  <si>
    <t xml:space="preserve">Meranie č.55 -11751/2018 </t>
  </si>
  <si>
    <t xml:space="preserve">Meranie č.56 - 13682/2018 </t>
  </si>
  <si>
    <t>Meranie č.56 - 11598/2018</t>
  </si>
  <si>
    <t>Meranie č.56 -11732/2018</t>
  </si>
  <si>
    <t xml:space="preserve">Meranie č.57 - 13681/2018 </t>
  </si>
  <si>
    <t>Meranie č.57 - 11436/2018</t>
  </si>
  <si>
    <t>Meranie č.57 -11723/2018</t>
  </si>
  <si>
    <t xml:space="preserve">Meranie č.58 - 13680/2018 </t>
  </si>
  <si>
    <t>Meranie č.58 - 11419/2018</t>
  </si>
  <si>
    <t>Meranie č.58 -11708/2018</t>
  </si>
  <si>
    <t>Meranie č.59 - 13677/2018</t>
  </si>
  <si>
    <t>Meranie č.59 - 10975/2018</t>
  </si>
  <si>
    <t>Meranie č.59 -11693/2018</t>
  </si>
  <si>
    <t>Meranie č.60 - 13676/2018</t>
  </si>
  <si>
    <t>Meranie č.60 - 10795/2018</t>
  </si>
  <si>
    <t xml:space="preserve">Meranie č.60 -11686/2018 </t>
  </si>
  <si>
    <t>Meranie č.61 - 13674/2018</t>
  </si>
  <si>
    <t>Meranie č.61 - 10692/2018</t>
  </si>
  <si>
    <t>Meranie č.61 -11685/2018</t>
  </si>
  <si>
    <t xml:space="preserve">Meranie č.62 - 13672/2018 </t>
  </si>
  <si>
    <t>Meranie č.62 - 10547/2018</t>
  </si>
  <si>
    <t xml:space="preserve">Meranie č.62 -11660/2018 </t>
  </si>
  <si>
    <t xml:space="preserve">Meranie č.63 - 13671/2018 </t>
  </si>
  <si>
    <t>Meranie č.63 - 10512/2018</t>
  </si>
  <si>
    <t>Meranie č.63 -11655/2018</t>
  </si>
  <si>
    <t xml:space="preserve">Meranie č.64 - 13662/2018 </t>
  </si>
  <si>
    <t>Meranie č.64 - 10449/2018</t>
  </si>
  <si>
    <t xml:space="preserve">Meranie č.64 -11629/2018 </t>
  </si>
  <si>
    <t xml:space="preserve">Meranie č.65 - 13658/2018 </t>
  </si>
  <si>
    <t>Meranie č.65 - 10427/2018</t>
  </si>
  <si>
    <t xml:space="preserve">Meranie č.65 -11627/2018 </t>
  </si>
  <si>
    <t>Meranie č.66 - 13654/2018</t>
  </si>
  <si>
    <t>Meranie č.66 - 10255/2018</t>
  </si>
  <si>
    <t xml:space="preserve">Meranie č.66 -11597/2018 </t>
  </si>
  <si>
    <t xml:space="preserve">Meranie č.67 - 13652/2018 </t>
  </si>
  <si>
    <t>Meranie č.67 - 10214/2018</t>
  </si>
  <si>
    <t xml:space="preserve">Meranie č.67 -11574/2018 </t>
  </si>
  <si>
    <t>Meranie č.68 - 13641/2018</t>
  </si>
  <si>
    <t>Meranie č.68 - 10181/2018</t>
  </si>
  <si>
    <t xml:space="preserve">Meranie č.68 -11573/2018 </t>
  </si>
  <si>
    <t xml:space="preserve">Meranie č.69 - 13635/2018 </t>
  </si>
  <si>
    <t>Meranie č.69 - 10065/2018</t>
  </si>
  <si>
    <t>Meranie č.69 -11559/2018</t>
  </si>
  <si>
    <t>Meranie č.70 - 13623/2018</t>
  </si>
  <si>
    <t>Meranie č.70 - 9993/2018</t>
  </si>
  <si>
    <t xml:space="preserve">Meranie č.70 -11557/2018 </t>
  </si>
  <si>
    <t xml:space="preserve">Meranie č.71 - 13620/2018 </t>
  </si>
  <si>
    <t>Meranie č.71 - 9920/2018</t>
  </si>
  <si>
    <t xml:space="preserve">Meranie č.71 -11473/2018 </t>
  </si>
  <si>
    <t xml:space="preserve">Meranie č.72 - 13619/2018 </t>
  </si>
  <si>
    <t>Meranie č.72 - 9843/2018</t>
  </si>
  <si>
    <t xml:space="preserve">Meranie č.72 -11472/2018 </t>
  </si>
  <si>
    <t xml:space="preserve">Meranie č.73 - 13617/2018 </t>
  </si>
  <si>
    <t>Meranie č.73 - 9749/2018</t>
  </si>
  <si>
    <t>Meranie č.73 -11449/2018</t>
  </si>
  <si>
    <t xml:space="preserve">Meranie č.74 - 13615/2018 </t>
  </si>
  <si>
    <t>Meranie č.74 - 9624/2018</t>
  </si>
  <si>
    <t xml:space="preserve">Meranie č.74 -11440/2018 </t>
  </si>
  <si>
    <t xml:space="preserve">Meranie č.75 - 13614/2018 </t>
  </si>
  <si>
    <t>Meranie č.75 - 9496/2018</t>
  </si>
  <si>
    <t xml:space="preserve">Meranie č.75 -11427/2018 </t>
  </si>
  <si>
    <t xml:space="preserve">Meranie č.76 - 13613/2018 </t>
  </si>
  <si>
    <t>Meranie č.76 - 9487/2018</t>
  </si>
  <si>
    <t>Meranie č.76 -11422/2018</t>
  </si>
  <si>
    <t xml:space="preserve">Meranie č.77 - 13612/2018 </t>
  </si>
  <si>
    <t>Meranie č.77 - 9482/2018</t>
  </si>
  <si>
    <t>Meranie č.77 -11420/2018</t>
  </si>
  <si>
    <t xml:space="preserve">Meranie č.78 - 13583/2018 </t>
  </si>
  <si>
    <t>Meranie č.78 - 9415/2018</t>
  </si>
  <si>
    <t xml:space="preserve">Meranie č.78 -11309/2018 </t>
  </si>
  <si>
    <t xml:space="preserve">Meranie č.79 - 13580/2018 </t>
  </si>
  <si>
    <t>Meranie č.79 - 9397/2018</t>
  </si>
  <si>
    <t xml:space="preserve">Meranie č.79 -11307/2018 </t>
  </si>
  <si>
    <t xml:space="preserve">Meranie č.80 - 13571/2018 </t>
  </si>
  <si>
    <t>Meranie č.80 - 8665/2018</t>
  </si>
  <si>
    <t>Meranie č.80 -11294/2018</t>
  </si>
  <si>
    <t xml:space="preserve">Meranie č.81 - 13552/2018 </t>
  </si>
  <si>
    <t>Meranie č.81 - 8653/2018</t>
  </si>
  <si>
    <t xml:space="preserve">Meranie č.81 -11279/2018 </t>
  </si>
  <si>
    <t xml:space="preserve">Meranie č.82 - 13551/2018 </t>
  </si>
  <si>
    <t>Meranie č.82 - 8581/2018</t>
  </si>
  <si>
    <t xml:space="preserve">Meranie č.82 -11190/2018 </t>
  </si>
  <si>
    <t xml:space="preserve">Meranie č.83 - 13550/2018 </t>
  </si>
  <si>
    <t>Meranie č.83 - 8580/2018</t>
  </si>
  <si>
    <t>Meranie č.83 -11179/2018</t>
  </si>
  <si>
    <t xml:space="preserve">Meranie č.84 - 13549/2018 </t>
  </si>
  <si>
    <t>Meranie č.84 - 8450/2018</t>
  </si>
  <si>
    <t xml:space="preserve">Meranie č.84 -11135/2018 </t>
  </si>
  <si>
    <t xml:space="preserve">Meranie č.85 - 13571/2018 </t>
  </si>
  <si>
    <t>Meranie č.85 - 8423/2018</t>
  </si>
  <si>
    <t>Meranie č.85 -11134/2018</t>
  </si>
  <si>
    <t xml:space="preserve">Meranie č.86 - 13552/2018 </t>
  </si>
  <si>
    <t>Meranie č.86 - 8422/2018</t>
  </si>
  <si>
    <t xml:space="preserve">Meranie č.86 -11100/2018 </t>
  </si>
  <si>
    <t xml:space="preserve">Meranie č.87 - 13550/2018 </t>
  </si>
  <si>
    <t>Meranie č.87 - 8335/2018</t>
  </si>
  <si>
    <t xml:space="preserve">Meranie č.87 -11073/2018 </t>
  </si>
  <si>
    <t xml:space="preserve">Meranie č.88 - 13549/2018 </t>
  </si>
  <si>
    <t>Meranie č.88 - 8328/2018</t>
  </si>
  <si>
    <t>Meranie č.88 -11061/2018</t>
  </si>
  <si>
    <t xml:space="preserve">Meranie č.89 - 13548/2018 </t>
  </si>
  <si>
    <t>Meranie č.89 - 8245/2018</t>
  </si>
  <si>
    <t xml:space="preserve">Meranie č.89 -10957/2018 </t>
  </si>
  <si>
    <t xml:space="preserve">Meranie č.90 - 13530/2018 </t>
  </si>
  <si>
    <t>Meranie č.90 - 8135/2018</t>
  </si>
  <si>
    <t xml:space="preserve">Meranie č.90 -10933/2018 </t>
  </si>
  <si>
    <t>Meranie č.91 - 13503/2018</t>
  </si>
  <si>
    <t>Meranie č.91 - 8077/2018</t>
  </si>
  <si>
    <t xml:space="preserve">Meranie č.91 -10925/2018 </t>
  </si>
  <si>
    <t xml:space="preserve">Meranie č.92 - 13502/2018 </t>
  </si>
  <si>
    <t>Meranie č.92 - 7956/2018</t>
  </si>
  <si>
    <t>Meranie č.92 -10924/2018</t>
  </si>
  <si>
    <t xml:space="preserve">Meranie č.93 - 13503/2018 </t>
  </si>
  <si>
    <t>Meranie č.93 - 7916/2018</t>
  </si>
  <si>
    <t>Meranie č.93 -10832/2018</t>
  </si>
  <si>
    <t xml:space="preserve">Meranie č.94 - 13470/2018 </t>
  </si>
  <si>
    <t>Meranie č.94 - 7913/2018</t>
  </si>
  <si>
    <t xml:space="preserve">Meranie č.94 -10684/2018 </t>
  </si>
  <si>
    <t>Meranie č.95 - 13469/2018</t>
  </si>
  <si>
    <t>Meranie č.95 - 7859/2018</t>
  </si>
  <si>
    <t xml:space="preserve">Meranie č.95 -10680/2018 </t>
  </si>
  <si>
    <t xml:space="preserve">Meranie č.96 - 13468/2018 </t>
  </si>
  <si>
    <t>Meranie č.96 - 7853/2018</t>
  </si>
  <si>
    <t xml:space="preserve">Meranie č.96 -10527/2018 </t>
  </si>
  <si>
    <t xml:space="preserve">Meranie č.97 - 13466/2018 </t>
  </si>
  <si>
    <t>Meranie č.97 - 7779/2018</t>
  </si>
  <si>
    <t>Meranie č.97 -10462/2018</t>
  </si>
  <si>
    <t xml:space="preserve">Meranie č.98 - 13463/2018 </t>
  </si>
  <si>
    <t>Meranie č.98 - 7565/2018</t>
  </si>
  <si>
    <t xml:space="preserve">Meranie č.98 -10455/2018 </t>
  </si>
  <si>
    <t xml:space="preserve">Meranie č.99 - 13462/2018 </t>
  </si>
  <si>
    <t>Meranie č.99 - 7537/2018</t>
  </si>
  <si>
    <t>Meranie č.99 -10453/2018</t>
  </si>
  <si>
    <t xml:space="preserve">Meranie č.100 - 13460/2018 </t>
  </si>
  <si>
    <t>Meranie č.100 - 7315/2018</t>
  </si>
  <si>
    <t xml:space="preserve">Meranie č.100 -10439/2018 </t>
  </si>
  <si>
    <t xml:space="preserve">Z18_Podanie odvolania - rok 2017 </t>
  </si>
  <si>
    <t>Meranie č.1  - 18608/2017</t>
  </si>
  <si>
    <t>Meranie č.2 - 17505/2017</t>
  </si>
  <si>
    <t>Meranie č.3 - 17218/2017</t>
  </si>
  <si>
    <t xml:space="preserve">Meranie č.4 - 17145/2017 </t>
  </si>
  <si>
    <t>Meranie č.5 - 16832/2017</t>
  </si>
  <si>
    <t>Meranie č.6 - 16786/2017</t>
  </si>
  <si>
    <t xml:space="preserve">Meranie č.7 - 15302/2017  </t>
  </si>
  <si>
    <t>Meranie č.8 - 14816/2017</t>
  </si>
  <si>
    <t>Meranie č.9 - 13860/2017</t>
  </si>
  <si>
    <t>Meranie č.10 - 13079/2017</t>
  </si>
  <si>
    <t>Meranie č.11 - 12940/2017</t>
  </si>
  <si>
    <t>Meranie č.12 - 12203/2017</t>
  </si>
  <si>
    <t>Meranie č.13 - 12098/2017</t>
  </si>
  <si>
    <t>Meranie č.14 - 11906/2017</t>
  </si>
  <si>
    <t>Meranie č.15 - 11421/2017</t>
  </si>
  <si>
    <t>Meranie č.16 - 8494/2017</t>
  </si>
  <si>
    <t>Meranie č.17 - 6970/2017</t>
  </si>
  <si>
    <t>Meranie č.18 - 6969/2017</t>
  </si>
  <si>
    <t>Meranie č.19 - 6814/2018</t>
  </si>
  <si>
    <t>Meranie č.20 - 6812/2017</t>
  </si>
  <si>
    <t>Meranie č.21 - 3239/2017</t>
  </si>
  <si>
    <t>Meranie č.22 - 2942/2017</t>
  </si>
  <si>
    <t>Meranie č.23 - 1944/2017</t>
  </si>
  <si>
    <t>Informovať o náleznom,o náleze významnej pam. Hodnoty</t>
  </si>
  <si>
    <t xml:space="preserve"> P0043b Nahlásenie nálezu pri stavebnej činnosti</t>
  </si>
  <si>
    <t>Z33h_Doručovanie podnetu</t>
  </si>
  <si>
    <t>Z01b_Prijatie a spracovanie rozhodnutia</t>
  </si>
  <si>
    <t>Vypracovať žiadosť o vydanie rozhodnutia k zámeru</t>
  </si>
  <si>
    <t>Priradiť žiadosť o vydanie rozhodnutia na spracovanie</t>
  </si>
  <si>
    <t>Zaznamenanie a preverenie nahlásených skutočností</t>
  </si>
  <si>
    <t>Vydanie oznámenia o miestnej ohliadke</t>
  </si>
  <si>
    <t>Vypracovať oznámenie o začatí konania o obnove/úprave</t>
  </si>
  <si>
    <t>Z17a_Interné schvaľovanie na KPÚ</t>
  </si>
  <si>
    <t>Zaevidovať vyjadrenie</t>
  </si>
  <si>
    <t>Z15a_Vypracovanie rozhodnutia na KPÚ</t>
  </si>
  <si>
    <t>Vypracovanie prípravnej,  projektovej, výskumnej dokumentácie</t>
  </si>
  <si>
    <t>Priradiť žiadosť o návrh na spracovanie</t>
  </si>
  <si>
    <t>Vypracovať záväzné stanovíská</t>
  </si>
  <si>
    <t>Z17d_Interné schvaľovanie ZS na KPÚ</t>
  </si>
  <si>
    <t>ZS17b_Interné schvaľovanie rozhodnutia na KPÚ</t>
  </si>
  <si>
    <t>Zaslať žiadosť o výpis z ústredného zoznamu</t>
  </si>
  <si>
    <t>Podpísať a opečiatkovať výpis z ústredného zoznamu</t>
  </si>
  <si>
    <t>Z33b_Doručovanie roznutia</t>
  </si>
  <si>
    <t>NA</t>
  </si>
  <si>
    <t>X</t>
  </si>
  <si>
    <t>N</t>
  </si>
  <si>
    <t>0,5</t>
  </si>
  <si>
    <t>2</t>
  </si>
  <si>
    <t>1,5</t>
  </si>
  <si>
    <t>3</t>
  </si>
  <si>
    <t>2,5</t>
  </si>
  <si>
    <t>Z</t>
  </si>
  <si>
    <t>1 hod</t>
  </si>
  <si>
    <t>Vypracovať žiadosť o vydanie rozhodnutia k zámeru reštaurovať</t>
  </si>
  <si>
    <t>Priradiť žiadosť o vydanie rozhodnutia  na spracovanie</t>
  </si>
  <si>
    <t>Vydanie oznámenia o začatí konania a miestnej ohliadke</t>
  </si>
  <si>
    <t>Z17a_Interné schvaľovanie oznámenia na KPÚ</t>
  </si>
  <si>
    <t>Z33a_Doručovanie oznámenia na KPÚ</t>
  </si>
  <si>
    <t>Z15a_Vypracovanie rozhodnutia na KPÚ</t>
  </si>
  <si>
    <t>Z17b_Interné schvaľovanie rozhodnutia na KPÚ</t>
  </si>
  <si>
    <t>Z33b_Doručovanie rozhodnutia na KPÚ</t>
  </si>
  <si>
    <t>Priradiť žiadosť o návrhu na spracovanie</t>
  </si>
  <si>
    <t>Vypracovať rozhodnutia</t>
  </si>
  <si>
    <t>Z17b_Interné schvaľovanie rozhodnutia na KPÚ</t>
  </si>
  <si>
    <t>Zúčastniť sa na ústnom pojednávaní</t>
  </si>
  <si>
    <t>P1071b Získanie záväzných stanovísk pre účely územného a stavebného konania na základe žiadosti FO/PO</t>
  </si>
  <si>
    <t>15 **</t>
  </si>
  <si>
    <t>1-2 hod.</t>
  </si>
  <si>
    <t>Meranie č. 31</t>
  </si>
  <si>
    <t>Meranie č. 32</t>
  </si>
  <si>
    <t>Proces na KPÚ</t>
  </si>
  <si>
    <t xml:space="preserve">                  v kompetencii PÚ SR</t>
  </si>
  <si>
    <t>M23</t>
  </si>
  <si>
    <t>server pre spracovanie GIS údajov a web klient</t>
  </si>
  <si>
    <t>Desktop spracovania GIS údajov</t>
  </si>
  <si>
    <t>Konverzné nástroje spracovania GIS údajov - desktop</t>
  </si>
  <si>
    <t>Konverzné nástroje spracovania GIS údajov - server</t>
  </si>
  <si>
    <t>Management virtualizácie</t>
  </si>
  <si>
    <t>server</t>
  </si>
  <si>
    <t>Ostatné licencie prostredia</t>
  </si>
  <si>
    <t>Zber a napĺňanie dát internými pracovníkmi</t>
  </si>
  <si>
    <t>Personálne náklady spojené s prevádzkou SW produktu a aplikácie
(Cena stanovená z priemernej hrubej mzdy vo VS 1 215,-EUR, zdroj ŠÚSR)
(L1, 6 ludí)
(doplnit realne naklady)</t>
  </si>
  <si>
    <t>Rok ukončenia projektu</t>
  </si>
  <si>
    <t>Predpokladaný rok ukončenia projektu</t>
  </si>
  <si>
    <t>Enterprise network rack</t>
  </si>
  <si>
    <t>HP Rack Cable Management, baying Kit.</t>
  </si>
  <si>
    <t>Záložný zdroj 3U 3000VA</t>
  </si>
  <si>
    <t>Sietová infraštruktúra (LAN switch)</t>
  </si>
  <si>
    <t>Sietová infraštruktúra (Firewall)</t>
  </si>
  <si>
    <t>Diskové pole 2U 2xCPU 12x3.5 Drive FLD Rck DC (12xSAS 12T)</t>
  </si>
  <si>
    <t>Backup pásková knižnica</t>
  </si>
  <si>
    <t>Backup server (1server 4CPU s 16xSAS2T)</t>
  </si>
  <si>
    <t>Backup SW (licencia na socket)</t>
  </si>
  <si>
    <t>Serverový cluster (1server 4CPU + 16xSAS2T)</t>
  </si>
  <si>
    <t>zdroj ceny licencie je referenčná ponuka z prieskumu trhu</t>
  </si>
  <si>
    <t>https://eshop.kubicomp.sk/hpe-48u-800mmx1200mm-g2-enterprise-shock-rack/</t>
  </si>
  <si>
    <t>https://eshop.kubicomp.sk/hp-rack-cable-management-velcro-clips-1/
https://eshop.kubicomp.sk/hpe-g2-rack-baying-kit/</t>
  </si>
  <si>
    <t>https://www.alza.sk/eaton-ups-5px-3000i-rt3u-d253123.htm</t>
  </si>
  <si>
    <t>https://www.connection.com/product/cisco-nexus-9300-w-48-ports-10g-sfp-and-6p-40g-qsfp/n9k-c9372px/18115017</t>
  </si>
  <si>
    <t>https://www.connection.com/product/cisco-asa-5545x-firewall-edition/asa5545-k9/13739656?cac=Result</t>
  </si>
  <si>
    <t>https://itprice.com/emc/d33d48df12.html
https://www.alza.sk/seagate-exos-x12-12tb-d5464269.htm</t>
  </si>
  <si>
    <t>https://www.pcmania.sk/produkt/115-knihovne/P9G71A/</t>
  </si>
  <si>
    <t>https://datacomp.sk/hp-proliant-dl560-2u_d279304.html
https://www.alza.sk/hp-2-5-hdd-2tb-12g-sas-7200-ot-hot-plug-d4048613.htm</t>
  </si>
  <si>
    <t>https://www.veeam.com/buy-veeam-backup-replication.html</t>
  </si>
  <si>
    <t>https://store.vmware.com/store/vmwde/en_IE/cat/ThemeID.29219600/categoryID.66681500</t>
  </si>
  <si>
    <t>https://store.vmware.com/store/vmwde/en_IE/cat/ThemeID.29219600/categoryID.66882000</t>
  </si>
  <si>
    <t>https://itprice.com/dell/421-5725.html</t>
  </si>
  <si>
    <t>Rozdelenie po aktivitach</t>
  </si>
  <si>
    <t xml:space="preserve">Analýza a dizajn </t>
  </si>
  <si>
    <t>Implementácia</t>
  </si>
  <si>
    <t>Testovanie</t>
  </si>
  <si>
    <t>Nasadenie</t>
  </si>
  <si>
    <t>MDs</t>
  </si>
  <si>
    <t>EUR s DPH</t>
  </si>
  <si>
    <t>Priemerná jednotková cena za 1 ČD</t>
  </si>
  <si>
    <t>Portál</t>
  </si>
  <si>
    <t>Intranet</t>
  </si>
  <si>
    <t>Interná mobilná aplikácia</t>
  </si>
  <si>
    <t>Správa evidencií referenčných údajov</t>
  </si>
  <si>
    <t>Správa evidencií</t>
  </si>
  <si>
    <t>Správa špecializovaného archívu Pamiatkového úradu SR</t>
  </si>
  <si>
    <t>Odborné činnosti</t>
  </si>
  <si>
    <t xml:space="preserve">Modul výkon štátnej správy </t>
  </si>
  <si>
    <t>Agenda Pamiatkového fondu</t>
  </si>
  <si>
    <t>Odborné činnosti (Výskum a vývoj)</t>
  </si>
  <si>
    <t>Výkon kontroly a dohľadu</t>
  </si>
  <si>
    <t>Evidencia priestupkov a deliktov</t>
  </si>
  <si>
    <t>Spracovanie štruktúrovaných údajov a podpora výkonu agendy úradu</t>
  </si>
  <si>
    <t xml:space="preserve">Analýzy a reporting </t>
  </si>
  <si>
    <t>Spracovanie údajov pre GIS</t>
  </si>
  <si>
    <t>CMS – redakčný systém</t>
  </si>
  <si>
    <t>Rozdelenie po disciplínach</t>
  </si>
  <si>
    <t>Podiel disciplín</t>
  </si>
  <si>
    <t>Limit</t>
  </si>
  <si>
    <t>IT architekt</t>
  </si>
  <si>
    <t>IT analytik</t>
  </si>
  <si>
    <t>Špecialista pre bezpečnosť IT</t>
  </si>
  <si>
    <t>IT / IS konzultant (špecialista)</t>
  </si>
  <si>
    <t>Odborník pre IT dohľad / Quality Assurance</t>
  </si>
  <si>
    <t>Odborník pre IT - junior</t>
  </si>
  <si>
    <t>IT programátor / vývojár</t>
  </si>
  <si>
    <t>Špecialista pre databázy</t>
  </si>
  <si>
    <t>IT tester</t>
  </si>
  <si>
    <t>Školiteľ pre IT systémy</t>
  </si>
  <si>
    <t>Špecialista pre infraštruktúrny / HW špecialista</t>
  </si>
  <si>
    <t>Konzultant pre objektovú bezpečnosť</t>
  </si>
  <si>
    <t>Projektový manažér IT projektu</t>
  </si>
  <si>
    <t>Rozdelenie po etapách</t>
  </si>
  <si>
    <t>Podiel etáp</t>
  </si>
  <si>
    <t>Cena v EUR 
bez DPH</t>
  </si>
  <si>
    <t>Vývoj a implementácia systému</t>
  </si>
  <si>
    <t>Analýza a návrh IS</t>
  </si>
  <si>
    <t>Implementácia IS</t>
  </si>
  <si>
    <t>Testovanie IS</t>
  </si>
  <si>
    <t>Nasadenie IS</t>
  </si>
  <si>
    <t>Vyvoj vlastneho SW, prevadzkovane na cloude a čiastočne v PÚ</t>
  </si>
  <si>
    <t>žiadny krabicový SW</t>
  </si>
  <si>
    <t>len vlastny vyvoj</t>
  </si>
  <si>
    <t>Modul integrácií (váha obtiažnosti 2,4,6,8,9) Miera rizika neznáma (1 - nízka, 2 - vysoká)</t>
  </si>
  <si>
    <t>ÚPVS G2G (2) (1)</t>
  </si>
  <si>
    <t>ÚPVS EDESK (2) (1)</t>
  </si>
  <si>
    <t>ÚPVS MEP (6) (1)</t>
  </si>
  <si>
    <t>ÚPVS CUD (MED) (6) (1)</t>
  </si>
  <si>
    <t>ÚPVS CUET (4) (2)</t>
  </si>
  <si>
    <t>ÚPVS IAM (6) (1)</t>
  </si>
  <si>
    <t>ÚGKK – IS KATASTRA a ZBGIS (9) (1)</t>
  </si>
  <si>
    <t>IS RA (2) (1)</t>
  </si>
  <si>
    <t>ŠÚ Data-cube (9) (1)</t>
  </si>
  <si>
    <t>Centrálne komponenty správneho konania vo verejnej správe (8) (2)</t>
  </si>
  <si>
    <t>JPPÚS v rámci centrálneho GIS (RPI) (9) (1)</t>
  </si>
  <si>
    <t>IS CSRÚ - PULL (konzumácia údajov) (6) (1)</t>
  </si>
  <si>
    <t>IS CSRÚ - PUSH (poskytovanie údajov) (9) (1)</t>
  </si>
  <si>
    <t>Rozhranie HEREIN (8) (2)</t>
  </si>
  <si>
    <t>Rozhranie CARARE (8) (2)</t>
  </si>
  <si>
    <t>Rozhranie OPEN DATA (4) (2)</t>
  </si>
  <si>
    <t>IS CRZ (6) (1)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</si>
</sst>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-* #,##0\ _€_-;\-* #,##0\ _€_-;_-* &quot;-&quot;??\ _€_-;_-@_-"/>
    <numFmt numFmtId="167" formatCode="0.0%"/>
    <numFmt numFmtId="168" formatCode="#,##0_ ;\-#,##0;\-;@"/>
    <numFmt numFmtId="169" formatCode="0.00;\-0.00;\-;@"/>
    <numFmt numFmtId="170" formatCode="0.000"/>
    <numFmt numFmtId="171" formatCode="_-* #,##0\ &quot;€&quot;_-;\-* #,##0\ &quot;€&quot;_-;_-* &quot;-&quot;??\ &quot;€&quot;_-;_-@_-"/>
  </numFmts>
  <fonts count="82">
    <font>
      <sz val="11"/>
      <color theme="1"/>
      <name val="Calibri"/>
      <family val="2"/>
      <charset val="238"/>
      <scheme val="minor"/>
    </font>
    <font>
      <sz val="11"/>
      <color theme="1"/>
      <name val="Arial Narrow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name val="Arial Narrow"/>
      <family val="2"/>
      <charset val="238"/>
    </font>
    <font>
      <sz val="11"/>
      <name val="Calibri"/>
      <family val="2"/>
      <charset val="238"/>
      <scheme val="minor"/>
    </font>
    <font>
      <sz val="11"/>
      <name val="Arial Narrow"/>
      <family val="2"/>
      <charset val="238"/>
    </font>
    <font>
      <sz val="11"/>
      <color rgb="FF006100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i/>
      <sz val="10"/>
      <name val="Arial"/>
      <family val="2"/>
      <charset val="238"/>
    </font>
    <font>
      <b/>
      <i/>
      <sz val="10"/>
      <name val="Arial"/>
      <family val="2"/>
      <charset val="238"/>
    </font>
    <font>
      <sz val="10"/>
      <color indexed="18"/>
      <name val="Arial"/>
      <family val="2"/>
      <charset val="238"/>
    </font>
    <font>
      <sz val="11"/>
      <color theme="1"/>
      <name val="Calibri"/>
      <family val="2"/>
      <charset val="238"/>
    </font>
    <font>
      <b/>
      <sz val="24"/>
      <color rgb="FF000000"/>
      <name val="Calibri"/>
      <family val="2"/>
      <charset val="238"/>
    </font>
    <font>
      <b/>
      <sz val="11"/>
      <color rgb="FF000000"/>
      <name val="Arial Narrow"/>
      <family val="2"/>
      <charset val="238"/>
    </font>
    <font>
      <b/>
      <sz val="11"/>
      <color rgb="FFFF0000"/>
      <name val="Arial Narrow"/>
      <family val="2"/>
      <charset val="238"/>
    </font>
    <font>
      <i/>
      <sz val="11"/>
      <color rgb="FF000000"/>
      <name val="Arial Narrow"/>
      <family val="2"/>
      <charset val="238"/>
    </font>
    <font>
      <b/>
      <sz val="9"/>
      <color rgb="FF000000"/>
      <name val="Arial Narrow"/>
      <family val="2"/>
      <charset val="238"/>
    </font>
    <font>
      <i/>
      <sz val="9"/>
      <color rgb="FF000000"/>
      <name val="Arial Narrow"/>
      <family val="2"/>
      <charset val="238"/>
    </font>
    <font>
      <i/>
      <sz val="8"/>
      <color rgb="FF000000"/>
      <name val="Arial Narrow"/>
      <family val="2"/>
      <charset val="238"/>
    </font>
    <font>
      <b/>
      <sz val="8"/>
      <color rgb="FFFA7D00"/>
      <name val="Calibri"/>
      <family val="2"/>
      <charset val="238"/>
      <scheme val="minor"/>
    </font>
    <font>
      <sz val="9"/>
      <color rgb="FF006100"/>
      <name val="Calibri"/>
      <family val="2"/>
      <charset val="238"/>
      <scheme val="minor"/>
    </font>
    <font>
      <b/>
      <sz val="14"/>
      <color theme="1"/>
      <name val="Calibri"/>
      <family val="2"/>
      <charset val="238"/>
    </font>
    <font>
      <sz val="12"/>
      <color theme="1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b/>
      <sz val="14"/>
      <color theme="1"/>
      <name val="Arial"/>
      <family val="2"/>
      <charset val="238"/>
    </font>
    <font>
      <b/>
      <sz val="12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i/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9"/>
      <color theme="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sz val="10"/>
      <color theme="1"/>
      <name val="Arial Narrow"/>
      <family val="2"/>
      <charset val="238"/>
    </font>
    <font>
      <b/>
      <sz val="9"/>
      <color theme="0"/>
      <name val="Calibri"/>
      <family val="2"/>
      <charset val="238"/>
      <scheme val="minor"/>
    </font>
    <font>
      <b/>
      <sz val="12"/>
      <color theme="1"/>
      <name val="Times New Roman"/>
      <family val="1"/>
      <charset val="238"/>
    </font>
    <font>
      <sz val="9"/>
      <color theme="2" tint="-0.249977111117893"/>
      <name val="Calibri"/>
      <family val="2"/>
      <charset val="238"/>
      <scheme val="minor"/>
    </font>
    <font>
      <sz val="9"/>
      <name val="Arial"/>
      <family val="2"/>
      <charset val="238"/>
    </font>
    <font>
      <sz val="9"/>
      <color rgb="FFFA7D00"/>
      <name val="Calibri"/>
      <family val="2"/>
      <charset val="238"/>
      <scheme val="minor"/>
    </font>
    <font>
      <sz val="8"/>
      <color rgb="FFFA7D00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b/>
      <sz val="11"/>
      <color theme="0" tint="-0.499984740745262"/>
      <name val="Calibri"/>
      <family val="2"/>
      <charset val="238"/>
      <scheme val="minor"/>
    </font>
    <font>
      <sz val="9"/>
      <color theme="0" tint="-0.499984740745262"/>
      <name val="Calibri"/>
      <family val="2"/>
      <charset val="238"/>
      <scheme val="minor"/>
    </font>
    <font>
      <sz val="11"/>
      <color theme="0" tint="-0.499984740745262"/>
      <name val="Calibri"/>
      <family val="2"/>
      <charset val="238"/>
      <scheme val="minor"/>
    </font>
    <font>
      <sz val="11"/>
      <color rgb="FF006100"/>
      <name val="Arial Narrow"/>
      <family val="2"/>
      <charset val="238"/>
    </font>
    <font>
      <sz val="9"/>
      <color indexed="81"/>
      <name val="Segoe UI"/>
      <family val="2"/>
      <charset val="238"/>
    </font>
    <font>
      <b/>
      <sz val="9"/>
      <color indexed="81"/>
      <name val="Segoe UI"/>
      <family val="2"/>
      <charset val="238"/>
    </font>
    <font>
      <sz val="16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0"/>
      <color theme="5" tint="-0.249977111117893"/>
      <name val="Arial"/>
      <family val="2"/>
      <charset val="238"/>
    </font>
    <font>
      <sz val="11"/>
      <color theme="5" tint="-0.249977111117893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b/>
      <u/>
      <sz val="11"/>
      <color theme="5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i/>
      <sz val="11"/>
      <color theme="5" tint="-0.249977111117893"/>
      <name val="Calibri"/>
      <family val="2"/>
      <charset val="238"/>
      <scheme val="minor"/>
    </font>
    <font>
      <b/>
      <sz val="11"/>
      <color theme="5" tint="-0.249977111117893"/>
      <name val="Calibri"/>
      <family val="2"/>
      <charset val="238"/>
      <scheme val="minor"/>
    </font>
    <font>
      <sz val="11"/>
      <color theme="5" tint="-0.499984740745262"/>
      <name val="Calibri"/>
      <family val="2"/>
      <charset val="238"/>
      <scheme val="minor"/>
    </font>
    <font>
      <b/>
      <sz val="11"/>
      <color theme="5" tint="-0.499984740745262"/>
      <name val="Calibri"/>
      <family val="2"/>
      <charset val="238"/>
      <scheme val="minor"/>
    </font>
    <font>
      <sz val="9"/>
      <color theme="5" tint="-0.249977111117893"/>
      <name val="Calibri"/>
      <family val="2"/>
      <charset val="238"/>
      <scheme val="minor"/>
    </font>
    <font>
      <b/>
      <sz val="9"/>
      <color theme="5" tint="-0.249977111117893"/>
      <name val="Calibri"/>
      <family val="2"/>
      <charset val="238"/>
      <scheme val="minor"/>
    </font>
    <font>
      <sz val="8"/>
      <color rgb="FF000000"/>
      <name val="Tahoma"/>
      <family val="2"/>
      <charset val="238"/>
    </font>
    <font>
      <sz val="9"/>
      <color rgb="FFC00000"/>
      <name val="Calibri"/>
      <family val="2"/>
      <charset val="238"/>
      <scheme val="minor"/>
    </font>
    <font>
      <i/>
      <sz val="12"/>
      <color theme="1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0"/>
      <color theme="1"/>
      <name val="Arial Narrow"/>
      <family val="2"/>
    </font>
    <font>
      <sz val="10"/>
      <color theme="5" tint="-0.249977111117893"/>
      <name val="Arial Narrow"/>
      <family val="2"/>
    </font>
    <font>
      <sz val="10"/>
      <color theme="0"/>
      <name val="Arial Narrow"/>
      <family val="2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color rgb="FF000000"/>
      <name val="Segoe UI"/>
      <family val="2"/>
      <charset val="238"/>
    </font>
    <font>
      <sz val="9"/>
      <color rgb="FF000000"/>
      <name val="Segoe UI"/>
      <family val="2"/>
      <charset val="238"/>
    </font>
  </fonts>
  <fills count="29">
    <fill>
      <patternFill patternType="none"/>
    </fill>
    <fill>
      <patternFill patternType="gray125"/>
    </fill>
    <fill>
      <patternFill patternType="solid">
        <fgColor rgb="FFA6A6A6"/>
        <bgColor indexed="64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205">
    <border>
      <left/>
      <right/>
      <top/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 style="medium">
        <color indexed="64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medium">
        <color indexed="64"/>
      </right>
      <top style="medium">
        <color indexed="64"/>
      </top>
      <bottom style="thin">
        <color rgb="FF7F7F7F"/>
      </bottom>
      <diagonal/>
    </border>
    <border>
      <left style="medium">
        <color indexed="64"/>
      </left>
      <right style="thin">
        <color rgb="FF7F7F7F"/>
      </right>
      <top style="thin">
        <color rgb="FF7F7F7F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medium">
        <color indexed="64"/>
      </bottom>
      <diagonal/>
    </border>
    <border>
      <left style="thin">
        <color rgb="FF7F7F7F"/>
      </left>
      <right style="medium">
        <color indexed="64"/>
      </right>
      <top style="thin">
        <color rgb="FF7F7F7F"/>
      </top>
      <bottom style="medium">
        <color indexed="64"/>
      </bottom>
      <diagonal/>
    </border>
    <border>
      <left/>
      <right style="thin">
        <color rgb="FF7F7F7F"/>
      </right>
      <top style="thin">
        <color rgb="FF7F7F7F"/>
      </top>
      <bottom style="medium">
        <color indexed="64"/>
      </bottom>
      <diagonal/>
    </border>
    <border>
      <left style="medium">
        <color indexed="64"/>
      </left>
      <right style="thin">
        <color rgb="FF7F7F7F"/>
      </right>
      <top/>
      <bottom style="medium">
        <color indexed="64"/>
      </bottom>
      <diagonal/>
    </border>
    <border>
      <left style="thin">
        <color rgb="FF7F7F7F"/>
      </left>
      <right style="thin">
        <color rgb="FF7F7F7F"/>
      </right>
      <top/>
      <bottom style="medium">
        <color indexed="64"/>
      </bottom>
      <diagonal/>
    </border>
    <border>
      <left style="thin">
        <color rgb="FF7F7F7F"/>
      </left>
      <right style="medium">
        <color indexed="64"/>
      </right>
      <top/>
      <bottom style="medium">
        <color indexed="64"/>
      </bottom>
      <diagonal/>
    </border>
    <border>
      <left style="thin">
        <color rgb="FF7F7F7F"/>
      </left>
      <right style="medium">
        <color indexed="64"/>
      </right>
      <top/>
      <bottom style="thin">
        <color rgb="FF7F7F7F"/>
      </bottom>
      <diagonal/>
    </border>
    <border>
      <left/>
      <right style="thin">
        <color rgb="FF7F7F7F"/>
      </right>
      <top style="medium">
        <color indexed="64"/>
      </top>
      <bottom style="thin">
        <color rgb="FF7F7F7F"/>
      </bottom>
      <diagonal/>
    </border>
    <border>
      <left style="thin">
        <color rgb="FF7F7F7F"/>
      </left>
      <right style="thin">
        <color rgb="FF7F7F7F"/>
      </right>
      <top style="medium">
        <color indexed="64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medium">
        <color indexed="64"/>
      </top>
      <bottom style="thin">
        <color rgb="FFB2B2B2"/>
      </bottom>
      <diagonal/>
    </border>
    <border>
      <left style="thin">
        <color rgb="FFB2B2B2"/>
      </left>
      <right style="medium">
        <color indexed="64"/>
      </right>
      <top style="medium">
        <color indexed="64"/>
      </top>
      <bottom style="thin">
        <color rgb="FFB2B2B2"/>
      </bottom>
      <diagonal/>
    </border>
    <border>
      <left style="thin">
        <color rgb="FFB2B2B2"/>
      </left>
      <right style="medium">
        <color indexed="64"/>
      </right>
      <top style="thin">
        <color rgb="FFB2B2B2"/>
      </top>
      <bottom style="thin">
        <color rgb="FFB2B2B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medium">
        <color indexed="64"/>
      </bottom>
      <diagonal/>
    </border>
    <border>
      <left style="thin">
        <color rgb="FFB2B2B2"/>
      </left>
      <right style="medium">
        <color indexed="64"/>
      </right>
      <top style="thin">
        <color rgb="FFB2B2B2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B2B2B2"/>
      </left>
      <right style="medium">
        <color indexed="64"/>
      </right>
      <top style="medium">
        <color indexed="64"/>
      </top>
      <bottom/>
      <diagonal/>
    </border>
    <border>
      <left style="thin">
        <color rgb="FFB2B2B2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/>
      <diagonal/>
    </border>
    <border>
      <left style="medium">
        <color indexed="64"/>
      </left>
      <right style="thin">
        <color rgb="FF7F7F7F"/>
      </right>
      <top style="medium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medium">
        <color indexed="64"/>
      </top>
      <bottom style="medium">
        <color indexed="64"/>
      </bottom>
      <diagonal/>
    </border>
    <border>
      <left style="thin">
        <color rgb="FF7F7F7F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rgb="FF7F7F7F"/>
      </right>
      <top style="thin">
        <color rgb="FF7F7F7F"/>
      </top>
      <bottom/>
      <diagonal/>
    </border>
    <border>
      <left/>
      <right style="medium">
        <color indexed="64"/>
      </right>
      <top style="medium">
        <color indexed="64"/>
      </top>
      <bottom style="thin">
        <color rgb="FF7F7F7F"/>
      </bottom>
      <diagonal/>
    </border>
    <border>
      <left/>
      <right style="medium">
        <color indexed="64"/>
      </right>
      <top style="thin">
        <color rgb="FF7F7F7F"/>
      </top>
      <bottom style="thin">
        <color rgb="FF7F7F7F"/>
      </bottom>
      <diagonal/>
    </border>
    <border>
      <left/>
      <right style="medium">
        <color indexed="64"/>
      </right>
      <top style="thin">
        <color rgb="FF7F7F7F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thin">
        <color rgb="FF7F7F7F"/>
      </top>
      <bottom/>
      <diagonal/>
    </border>
    <border>
      <left/>
      <right style="thin">
        <color rgb="FFB2B2B2"/>
      </right>
      <top style="medium">
        <color indexed="64"/>
      </top>
      <bottom style="thin">
        <color rgb="FFB2B2B2"/>
      </bottom>
      <diagonal/>
    </border>
    <border>
      <left/>
      <right style="thin">
        <color rgb="FFB2B2B2"/>
      </right>
      <top style="thin">
        <color rgb="FFB2B2B2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rgb="FF7F7F7F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7F7F7F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B2B2B2"/>
      </bottom>
      <diagonal/>
    </border>
    <border>
      <left style="medium">
        <color indexed="64"/>
      </left>
      <right style="medium">
        <color indexed="64"/>
      </right>
      <top style="thin">
        <color rgb="FFB2B2B2"/>
      </top>
      <bottom style="medium">
        <color indexed="64"/>
      </bottom>
      <diagonal/>
    </border>
    <border>
      <left style="medium">
        <color indexed="64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medium">
        <color indexed="64"/>
      </right>
      <top style="thin">
        <color rgb="FF7F7F7F"/>
      </top>
      <bottom style="medium">
        <color indexed="64"/>
      </bottom>
      <diagonal/>
    </border>
    <border>
      <left style="medium">
        <color indexed="64"/>
      </left>
      <right style="thin">
        <color rgb="FF7F7F7F"/>
      </right>
      <top style="medium">
        <color indexed="64"/>
      </top>
      <bottom style="thin">
        <color rgb="FF7F7F7F"/>
      </bottom>
      <diagonal/>
    </border>
    <border>
      <left style="medium">
        <color indexed="64"/>
      </left>
      <right style="thin">
        <color rgb="FF7F7F7F"/>
      </right>
      <top/>
      <bottom style="thin">
        <color rgb="FF7F7F7F"/>
      </bottom>
      <diagonal/>
    </border>
    <border>
      <left/>
      <right style="medium">
        <color indexed="64"/>
      </right>
      <top style="medium">
        <color indexed="64"/>
      </top>
      <bottom style="thin">
        <color rgb="FFB2B2B2"/>
      </bottom>
      <diagonal/>
    </border>
    <border>
      <left/>
      <right style="medium">
        <color indexed="64"/>
      </right>
      <top style="thin">
        <color rgb="FFB2B2B2"/>
      </top>
      <bottom style="thin">
        <color rgb="FFB2B2B2"/>
      </bottom>
      <diagonal/>
    </border>
    <border>
      <left/>
      <right style="medium">
        <color indexed="64"/>
      </right>
      <top style="thin">
        <color rgb="FFB2B2B2"/>
      </top>
      <bottom style="medium">
        <color indexed="64"/>
      </bottom>
      <diagonal/>
    </border>
    <border>
      <left style="thin">
        <color rgb="FFB2B2B2"/>
      </left>
      <right/>
      <top style="medium">
        <color indexed="64"/>
      </top>
      <bottom style="thin">
        <color rgb="FFB2B2B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/>
      <diagonal/>
    </border>
    <border>
      <left/>
      <right style="medium">
        <color indexed="64"/>
      </right>
      <top style="thin">
        <color indexed="64"/>
      </top>
      <bottom style="thin">
        <color rgb="FF7F7F7F"/>
      </bottom>
      <diagonal/>
    </border>
    <border>
      <left style="thin">
        <color rgb="FF7F7F7F"/>
      </left>
      <right style="medium">
        <color indexed="64"/>
      </right>
      <top style="thin">
        <color rgb="FF7F7F7F"/>
      </top>
      <bottom/>
      <diagonal/>
    </border>
    <border>
      <left/>
      <right style="thin">
        <color rgb="FFB2B2B2"/>
      </right>
      <top style="thin">
        <color rgb="FFB2B2B2"/>
      </top>
      <bottom/>
      <diagonal/>
    </border>
    <border>
      <left style="medium">
        <color indexed="64"/>
      </left>
      <right style="thin">
        <color rgb="FF7F7F7F"/>
      </right>
      <top style="thin">
        <color rgb="FF7F7F7F"/>
      </top>
      <bottom/>
      <diagonal/>
    </border>
    <border>
      <left style="thin">
        <color rgb="FF7F7F7F"/>
      </left>
      <right/>
      <top style="medium">
        <color indexed="64"/>
      </top>
      <bottom style="thin">
        <color rgb="FF7F7F7F"/>
      </bottom>
      <diagonal/>
    </border>
    <border>
      <left style="thin">
        <color rgb="FF7F7F7F"/>
      </left>
      <right style="medium">
        <color indexed="64"/>
      </right>
      <top style="medium">
        <color indexed="64"/>
      </top>
      <bottom/>
      <diagonal/>
    </border>
    <border>
      <left style="thin">
        <color rgb="FF7F7F7F"/>
      </left>
      <right/>
      <top style="thin">
        <color rgb="FF7F7F7F"/>
      </top>
      <bottom style="medium">
        <color indexed="64"/>
      </bottom>
      <diagonal/>
    </border>
    <border>
      <left style="thin">
        <color rgb="FF7F7F7F"/>
      </left>
      <right/>
      <top style="medium">
        <color indexed="64"/>
      </top>
      <bottom/>
      <diagonal/>
    </border>
    <border>
      <left style="medium">
        <color indexed="64"/>
      </left>
      <right style="thin">
        <color rgb="FF7F7F7F"/>
      </right>
      <top style="medium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medium">
        <color indexed="64"/>
      </top>
      <bottom style="thin">
        <color indexed="64"/>
      </bottom>
      <diagonal/>
    </border>
    <border>
      <left style="thin">
        <color rgb="FF7F7F7F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B2B2B2"/>
      </left>
      <right style="thin">
        <color theme="2" tint="-0.249977111117893"/>
      </right>
      <top style="thin">
        <color rgb="FFB2B2B2"/>
      </top>
      <bottom style="thin">
        <color rgb="FFB2B2B2"/>
      </bottom>
      <diagonal/>
    </border>
    <border>
      <left style="thin">
        <color rgb="FFB2B2B2"/>
      </left>
      <right style="thin">
        <color theme="2" tint="-0.249977111117893"/>
      </right>
      <top style="thin">
        <color rgb="FFB2B2B2"/>
      </top>
      <bottom style="medium">
        <color indexed="64"/>
      </bottom>
      <diagonal/>
    </border>
    <border>
      <left style="thin">
        <color rgb="FFB2B2B2"/>
      </left>
      <right style="thin">
        <color theme="2" tint="-0.249977111117893"/>
      </right>
      <top style="medium">
        <color indexed="64"/>
      </top>
      <bottom style="thin">
        <color rgb="FFB2B2B2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medium">
        <color auto="1"/>
      </left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 style="medium">
        <color auto="1"/>
      </right>
      <top style="thin">
        <color theme="2" tint="-0.249977111117893"/>
      </top>
      <bottom style="thin">
        <color theme="2" tint="-0.249977111117893"/>
      </bottom>
      <diagonal/>
    </border>
    <border>
      <left style="medium">
        <color indexed="64"/>
      </left>
      <right style="medium">
        <color indexed="64"/>
      </right>
      <top style="thin">
        <color rgb="FFB2B2B2"/>
      </top>
      <bottom style="thin">
        <color rgb="FFB2B2B2"/>
      </bottom>
      <diagonal/>
    </border>
    <border>
      <left/>
      <right style="thin">
        <color rgb="FFB2B2B2"/>
      </right>
      <top/>
      <bottom style="thin">
        <color rgb="FFB2B2B2"/>
      </bottom>
      <diagonal/>
    </border>
    <border>
      <left style="thin">
        <color rgb="FFB2B2B2"/>
      </left>
      <right style="thin">
        <color rgb="FFB2B2B2"/>
      </right>
      <top/>
      <bottom style="thin">
        <color rgb="FFB2B2B2"/>
      </bottom>
      <diagonal/>
    </border>
    <border>
      <left style="thin">
        <color rgb="FFB2B2B2"/>
      </left>
      <right style="thin">
        <color theme="2" tint="-0.249977111117893"/>
      </right>
      <top/>
      <bottom style="thin">
        <color rgb="FFB2B2B2"/>
      </bottom>
      <diagonal/>
    </border>
    <border>
      <left/>
      <right style="medium">
        <color indexed="64"/>
      </right>
      <top/>
      <bottom style="thin">
        <color rgb="FFB2B2B2"/>
      </bottom>
      <diagonal/>
    </border>
    <border>
      <left style="thin">
        <color rgb="FFB2B2B2"/>
      </left>
      <right style="thin">
        <color rgb="FFB2B2B2"/>
      </right>
      <top style="medium">
        <color indexed="64"/>
      </top>
      <bottom style="medium">
        <color indexed="64"/>
      </bottom>
      <diagonal/>
    </border>
    <border>
      <left style="thin">
        <color rgb="FFB2B2B2"/>
      </left>
      <right style="thin">
        <color theme="2" tint="-0.249977111117893"/>
      </right>
      <top style="medium">
        <color indexed="64"/>
      </top>
      <bottom style="medium">
        <color indexed="64"/>
      </bottom>
      <diagonal/>
    </border>
    <border>
      <left style="thin">
        <color rgb="FF7F7F7F"/>
      </left>
      <right/>
      <top style="medium">
        <color indexed="64"/>
      </top>
      <bottom style="medium">
        <color indexed="64"/>
      </bottom>
      <diagonal/>
    </border>
    <border>
      <left style="thin">
        <color rgb="FFB2B2B2"/>
      </left>
      <right/>
      <top style="thin">
        <color rgb="FFB2B2B2"/>
      </top>
      <bottom style="thin">
        <color rgb="FFB2B2B2"/>
      </bottom>
      <diagonal/>
    </border>
    <border>
      <left style="thin">
        <color rgb="FFB2B2B2"/>
      </left>
      <right/>
      <top style="thin">
        <color rgb="FFB2B2B2"/>
      </top>
      <bottom style="medium">
        <color indexed="64"/>
      </bottom>
      <diagonal/>
    </border>
    <border>
      <left style="thin">
        <color rgb="FF7F7F7F"/>
      </left>
      <right/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2" tint="-0.249977111117893"/>
      </left>
      <right/>
      <top style="thin">
        <color theme="2" tint="-0.249977111117893"/>
      </top>
      <bottom style="thin">
        <color theme="2" tint="-0.249977111117893"/>
      </bottom>
      <diagonal/>
    </border>
    <border>
      <left style="medium">
        <color indexed="64"/>
      </left>
      <right style="medium">
        <color indexed="64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 style="medium">
        <color auto="1"/>
      </right>
      <top/>
      <bottom style="thin">
        <color theme="2" tint="-0.249977111117893"/>
      </bottom>
      <diagonal/>
    </border>
    <border>
      <left style="thin">
        <color rgb="FFB2B2B2"/>
      </left>
      <right/>
      <top/>
      <bottom style="thin">
        <color rgb="FFB2B2B2"/>
      </bottom>
      <diagonal/>
    </border>
    <border>
      <left style="medium">
        <color indexed="64"/>
      </left>
      <right style="thin">
        <color theme="2" tint="-0.24994659260841701"/>
      </right>
      <top style="medium">
        <color auto="1"/>
      </top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 style="medium">
        <color auto="1"/>
      </top>
      <bottom style="thin">
        <color theme="2" tint="-0.24994659260841701"/>
      </bottom>
      <diagonal/>
    </border>
    <border>
      <left style="thin">
        <color theme="2" tint="-0.24994659260841701"/>
      </left>
      <right style="medium">
        <color auto="1"/>
      </right>
      <top style="medium">
        <color auto="1"/>
      </top>
      <bottom style="thin">
        <color theme="2" tint="-0.24994659260841701"/>
      </bottom>
      <diagonal/>
    </border>
    <border>
      <left style="medium">
        <color indexed="64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2" tint="-0.24994659260841701"/>
      </left>
      <right style="medium">
        <color auto="1"/>
      </right>
      <top style="thin">
        <color theme="2" tint="-0.24994659260841701"/>
      </top>
      <bottom style="thin">
        <color theme="2" tint="-0.24994659260841701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B2B2B2"/>
      </left>
      <right style="medium">
        <color indexed="64"/>
      </right>
      <top/>
      <bottom style="thin">
        <color rgb="FFB2B2B2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/>
      <bottom style="hair">
        <color indexed="64"/>
      </bottom>
      <diagonal/>
    </border>
    <border>
      <left style="dotted">
        <color indexed="64"/>
      </left>
      <right style="dotted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dotted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 style="dotted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dotted">
        <color indexed="64"/>
      </right>
      <top style="hair">
        <color indexed="64"/>
      </top>
      <bottom/>
      <diagonal/>
    </border>
    <border>
      <left style="dotted">
        <color indexed="64"/>
      </left>
      <right style="dotted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dotted">
        <color indexed="64"/>
      </right>
      <top style="hair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theme="2" tint="-0.24994659260841701"/>
      </right>
      <top style="thin">
        <color theme="2" tint="-0.24994659260841701"/>
      </top>
      <bottom/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/>
      <diagonal/>
    </border>
    <border>
      <left style="thin">
        <color theme="2" tint="-0.24994659260841701"/>
      </left>
      <right style="medium">
        <color auto="1"/>
      </right>
      <top style="thin">
        <color theme="2" tint="-0.24994659260841701"/>
      </top>
      <bottom/>
      <diagonal/>
    </border>
    <border>
      <left style="medium">
        <color auto="1"/>
      </left>
      <right style="thin">
        <color theme="2" tint="-0.249977111117893"/>
      </right>
      <top style="thin">
        <color theme="2" tint="-0.249977111117893"/>
      </top>
      <bottom/>
      <diagonal/>
    </border>
    <border>
      <left style="medium">
        <color indexed="64"/>
      </left>
      <right style="medium">
        <color indexed="64"/>
      </right>
      <top style="thin">
        <color rgb="FFB2B2B2"/>
      </top>
      <bottom/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/>
      <diagonal/>
    </border>
  </borders>
  <cellStyleXfs count="8">
    <xf numFmtId="0" fontId="0" fillId="0" borderId="0"/>
    <xf numFmtId="0" fontId="6" fillId="3" borderId="0" applyNumberFormat="0" applyBorder="0" applyAlignment="0" applyProtection="0"/>
    <xf numFmtId="0" fontId="7" fillId="4" borderId="16" applyNumberFormat="0" applyAlignment="0" applyProtection="0"/>
    <xf numFmtId="0" fontId="2" fillId="5" borderId="17" applyNumberFormat="0" applyFont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59" fillId="0" borderId="0" applyNumberFormat="0" applyFill="0" applyBorder="0" applyAlignment="0" applyProtection="0"/>
    <xf numFmtId="164" fontId="2" fillId="0" borderId="0" applyFont="0" applyFill="0" applyBorder="0" applyAlignment="0" applyProtection="0"/>
  </cellStyleXfs>
  <cellXfs count="1032">
    <xf numFmtId="0" fontId="0" fillId="0" borderId="0" xfId="0"/>
    <xf numFmtId="0" fontId="3" fillId="2" borderId="1" xfId="0" applyFont="1" applyFill="1" applyBorder="1" applyAlignment="1">
      <alignment horizontal="left" vertical="top" wrapText="1"/>
    </xf>
    <xf numFmtId="0" fontId="3" fillId="2" borderId="2" xfId="0" applyFont="1" applyFill="1" applyBorder="1" applyAlignment="1">
      <alignment horizontal="justify" vertical="top" wrapText="1"/>
    </xf>
    <xf numFmtId="0" fontId="3" fillId="2" borderId="3" xfId="0" applyFont="1" applyFill="1" applyBorder="1" applyAlignment="1">
      <alignment horizontal="justify" vertical="top" wrapText="1"/>
    </xf>
    <xf numFmtId="0" fontId="4" fillId="0" borderId="0" xfId="0" applyFont="1" applyAlignment="1">
      <alignment vertical="top"/>
    </xf>
    <xf numFmtId="0" fontId="3" fillId="2" borderId="10" xfId="0" applyFont="1" applyFill="1" applyBorder="1" applyAlignment="1">
      <alignment horizontal="center" vertical="top" wrapText="1"/>
    </xf>
    <xf numFmtId="0" fontId="4" fillId="0" borderId="0" xfId="0" applyFont="1" applyAlignment="1">
      <alignment horizontal="center" vertical="top"/>
    </xf>
    <xf numFmtId="0" fontId="0" fillId="0" borderId="0" xfId="0" applyBorder="1" applyAlignment="1">
      <alignment horizontal="left" vertical="top" wrapText="1"/>
    </xf>
    <xf numFmtId="0" fontId="0" fillId="6" borderId="0" xfId="0" applyFill="1" applyBorder="1" applyAlignment="1">
      <alignment horizontal="left" vertical="top" wrapText="1"/>
    </xf>
    <xf numFmtId="0" fontId="4" fillId="6" borderId="14" xfId="0" applyFont="1" applyFill="1" applyBorder="1" applyAlignment="1">
      <alignment horizontal="left" vertical="top" wrapText="1"/>
    </xf>
    <xf numFmtId="0" fontId="4" fillId="6" borderId="24" xfId="0" applyFont="1" applyFill="1" applyBorder="1" applyAlignment="1">
      <alignment horizontal="left" vertical="top" wrapText="1"/>
    </xf>
    <xf numFmtId="0" fontId="9" fillId="6" borderId="15" xfId="0" applyFont="1" applyFill="1" applyBorder="1" applyAlignment="1">
      <alignment horizontal="left" vertical="top" wrapText="1"/>
    </xf>
    <xf numFmtId="0" fontId="10" fillId="6" borderId="31" xfId="0" applyFont="1" applyFill="1" applyBorder="1" applyAlignment="1">
      <alignment horizontal="left" vertical="top" wrapText="1"/>
    </xf>
    <xf numFmtId="0" fontId="0" fillId="6" borderId="32" xfId="0" applyFill="1" applyBorder="1" applyAlignment="1">
      <alignment horizontal="left" vertical="top" wrapText="1"/>
    </xf>
    <xf numFmtId="0" fontId="0" fillId="7" borderId="15" xfId="0" applyFill="1" applyBorder="1" applyAlignment="1">
      <alignment vertical="top" wrapText="1"/>
    </xf>
    <xf numFmtId="0" fontId="0" fillId="7" borderId="26" xfId="0" applyFill="1" applyBorder="1" applyAlignment="1">
      <alignment vertical="top" wrapText="1"/>
    </xf>
    <xf numFmtId="0" fontId="11" fillId="7" borderId="5" xfId="0" applyFont="1" applyFill="1" applyBorder="1" applyAlignment="1">
      <alignment vertical="top" wrapText="1"/>
    </xf>
    <xf numFmtId="0" fontId="9" fillId="7" borderId="0" xfId="0" applyFont="1" applyFill="1" applyBorder="1" applyAlignment="1">
      <alignment horizontal="center" vertical="top" wrapText="1"/>
    </xf>
    <xf numFmtId="0" fontId="0" fillId="6" borderId="18" xfId="0" applyFill="1" applyBorder="1" applyAlignment="1">
      <alignment horizontal="left" vertical="top" wrapText="1"/>
    </xf>
    <xf numFmtId="0" fontId="9" fillId="7" borderId="0" xfId="0" applyFont="1" applyFill="1" applyBorder="1" applyAlignment="1">
      <alignment horizontal="left" vertical="top" wrapText="1"/>
    </xf>
    <xf numFmtId="0" fontId="0" fillId="7" borderId="0" xfId="0" applyFill="1" applyBorder="1" applyAlignment="1">
      <alignment vertical="top" wrapText="1"/>
    </xf>
    <xf numFmtId="0" fontId="0" fillId="7" borderId="25" xfId="0" applyFill="1" applyBorder="1" applyAlignment="1">
      <alignment vertical="top" wrapText="1"/>
    </xf>
    <xf numFmtId="0" fontId="11" fillId="7" borderId="27" xfId="0" applyFont="1" applyFill="1" applyBorder="1" applyAlignment="1">
      <alignment vertical="top" wrapText="1"/>
    </xf>
    <xf numFmtId="0" fontId="0" fillId="7" borderId="24" xfId="0" applyFill="1" applyBorder="1" applyAlignment="1">
      <alignment vertical="top" wrapText="1"/>
    </xf>
    <xf numFmtId="0" fontId="11" fillId="7" borderId="6" xfId="0" applyFont="1" applyFill="1" applyBorder="1" applyAlignment="1">
      <alignment vertical="top" wrapText="1"/>
    </xf>
    <xf numFmtId="0" fontId="0" fillId="0" borderId="6" xfId="0" applyBorder="1" applyAlignment="1">
      <alignment horizontal="left" vertical="top" wrapText="1"/>
    </xf>
    <xf numFmtId="4" fontId="7" fillId="4" borderId="16" xfId="2" applyNumberFormat="1" applyAlignment="1">
      <alignment horizontal="right" vertical="top" wrapText="1"/>
    </xf>
    <xf numFmtId="4" fontId="7" fillId="4" borderId="36" xfId="2" applyNumberFormat="1" applyBorder="1" applyAlignment="1">
      <alignment horizontal="right" vertical="top" wrapText="1"/>
    </xf>
    <xf numFmtId="0" fontId="9" fillId="7" borderId="6" xfId="0" applyFont="1" applyFill="1" applyBorder="1" applyAlignment="1">
      <alignment horizontal="left" vertical="top" wrapText="1"/>
    </xf>
    <xf numFmtId="4" fontId="7" fillId="4" borderId="37" xfId="2" applyNumberFormat="1" applyBorder="1" applyAlignment="1">
      <alignment horizontal="right" vertical="top" wrapText="1"/>
    </xf>
    <xf numFmtId="4" fontId="6" fillId="3" borderId="0" xfId="1" applyNumberFormat="1" applyBorder="1" applyAlignment="1">
      <alignment horizontal="right" vertical="top" wrapText="1"/>
    </xf>
    <xf numFmtId="0" fontId="7" fillId="4" borderId="16" xfId="2" applyAlignment="1">
      <alignment horizontal="left" vertical="top"/>
    </xf>
    <xf numFmtId="0" fontId="0" fillId="0" borderId="39" xfId="0" applyBorder="1" applyAlignment="1">
      <alignment horizontal="left" vertical="top" wrapText="1"/>
    </xf>
    <xf numFmtId="0" fontId="0" fillId="0" borderId="40" xfId="0" applyBorder="1" applyAlignment="1">
      <alignment horizontal="left" vertical="top" wrapText="1"/>
    </xf>
    <xf numFmtId="4" fontId="7" fillId="4" borderId="42" xfId="2" applyNumberFormat="1" applyBorder="1" applyAlignment="1">
      <alignment horizontal="right" vertical="top" wrapText="1"/>
    </xf>
    <xf numFmtId="4" fontId="7" fillId="4" borderId="45" xfId="2" applyNumberFormat="1" applyBorder="1" applyAlignment="1">
      <alignment horizontal="right" vertical="top" wrapText="1"/>
    </xf>
    <xf numFmtId="3" fontId="7" fillId="4" borderId="42" xfId="2" applyNumberFormat="1" applyBorder="1" applyAlignment="1">
      <alignment horizontal="right" vertical="top" wrapText="1"/>
    </xf>
    <xf numFmtId="0" fontId="14" fillId="0" borderId="0" xfId="0" applyFont="1" applyBorder="1"/>
    <xf numFmtId="0" fontId="0" fillId="6" borderId="33" xfId="0" applyFill="1" applyBorder="1" applyAlignment="1">
      <alignment horizontal="left" vertical="top" wrapText="1"/>
    </xf>
    <xf numFmtId="0" fontId="0" fillId="6" borderId="6" xfId="0" applyFill="1" applyBorder="1" applyAlignment="1">
      <alignment horizontal="left" vertical="top" wrapText="1"/>
    </xf>
    <xf numFmtId="0" fontId="0" fillId="0" borderId="70" xfId="0" applyBorder="1" applyAlignment="1">
      <alignment horizontal="left" vertical="top" wrapText="1"/>
    </xf>
    <xf numFmtId="0" fontId="9" fillId="7" borderId="69" xfId="0" applyFont="1" applyFill="1" applyBorder="1" applyAlignment="1">
      <alignment horizontal="left" vertical="top" wrapText="1"/>
    </xf>
    <xf numFmtId="0" fontId="0" fillId="7" borderId="29" xfId="0" applyFill="1" applyBorder="1" applyAlignment="1">
      <alignment vertical="top" wrapText="1"/>
    </xf>
    <xf numFmtId="0" fontId="11" fillId="7" borderId="30" xfId="0" applyFont="1" applyFill="1" applyBorder="1" applyAlignment="1">
      <alignment vertical="top" wrapText="1"/>
    </xf>
    <xf numFmtId="4" fontId="7" fillId="4" borderId="71" xfId="2" applyNumberFormat="1" applyBorder="1" applyAlignment="1">
      <alignment horizontal="right" vertical="top" wrapText="1"/>
    </xf>
    <xf numFmtId="4" fontId="7" fillId="4" borderId="72" xfId="2" applyNumberFormat="1" applyBorder="1" applyAlignment="1">
      <alignment horizontal="right" vertical="top" wrapText="1"/>
    </xf>
    <xf numFmtId="4" fontId="7" fillId="4" borderId="73" xfId="2" applyNumberFormat="1" applyBorder="1" applyAlignment="1">
      <alignment horizontal="right" vertical="top" wrapText="1"/>
    </xf>
    <xf numFmtId="4" fontId="7" fillId="4" borderId="74" xfId="2" applyNumberFormat="1" applyBorder="1" applyAlignment="1">
      <alignment horizontal="right" vertical="top" wrapText="1"/>
    </xf>
    <xf numFmtId="4" fontId="7" fillId="4" borderId="76" xfId="2" applyNumberFormat="1" applyBorder="1" applyAlignment="1">
      <alignment horizontal="right" vertical="top" wrapText="1"/>
    </xf>
    <xf numFmtId="0" fontId="0" fillId="0" borderId="75" xfId="0" applyBorder="1" applyAlignment="1">
      <alignment horizontal="left" vertical="top" wrapText="1"/>
    </xf>
    <xf numFmtId="0" fontId="10" fillId="6" borderId="35" xfId="0" applyFont="1" applyFill="1" applyBorder="1" applyAlignment="1">
      <alignment horizontal="left" vertical="top" wrapText="1"/>
    </xf>
    <xf numFmtId="0" fontId="0" fillId="6" borderId="27" xfId="0" applyFill="1" applyBorder="1" applyAlignment="1">
      <alignment horizontal="left" vertical="top" wrapText="1"/>
    </xf>
    <xf numFmtId="4" fontId="7" fillId="4" borderId="77" xfId="2" applyNumberFormat="1" applyBorder="1" applyAlignment="1">
      <alignment horizontal="right" vertical="top" wrapText="1"/>
    </xf>
    <xf numFmtId="4" fontId="7" fillId="4" borderId="78" xfId="2" applyNumberFormat="1" applyBorder="1" applyAlignment="1">
      <alignment horizontal="right" vertical="top" wrapText="1"/>
    </xf>
    <xf numFmtId="4" fontId="7" fillId="4" borderId="79" xfId="2" applyNumberFormat="1" applyBorder="1" applyAlignment="1">
      <alignment horizontal="right" vertical="top" wrapText="1"/>
    </xf>
    <xf numFmtId="0" fontId="0" fillId="6" borderId="8" xfId="0" applyFill="1" applyBorder="1" applyAlignment="1">
      <alignment horizontal="left" vertical="top" wrapText="1"/>
    </xf>
    <xf numFmtId="0" fontId="0" fillId="6" borderId="9" xfId="0" applyFill="1" applyBorder="1" applyAlignment="1">
      <alignment horizontal="left" vertical="top" wrapText="1"/>
    </xf>
    <xf numFmtId="0" fontId="6" fillId="3" borderId="80" xfId="1" applyBorder="1" applyAlignment="1">
      <alignment horizontal="right" vertical="top" wrapText="1"/>
    </xf>
    <xf numFmtId="4" fontId="7" fillId="4" borderId="36" xfId="2" applyNumberFormat="1" applyBorder="1" applyAlignment="1">
      <alignment horizontal="left" vertical="top" wrapText="1"/>
    </xf>
    <xf numFmtId="4" fontId="7" fillId="4" borderId="81" xfId="2" applyNumberFormat="1" applyBorder="1" applyAlignment="1">
      <alignment horizontal="right" vertical="top" wrapText="1"/>
    </xf>
    <xf numFmtId="4" fontId="7" fillId="4" borderId="82" xfId="2" applyNumberFormat="1" applyBorder="1" applyAlignment="1">
      <alignment horizontal="right" vertical="top" wrapText="1"/>
    </xf>
    <xf numFmtId="4" fontId="7" fillId="4" borderId="83" xfId="2" applyNumberFormat="1" applyBorder="1" applyAlignment="1">
      <alignment horizontal="right" vertical="top" wrapText="1"/>
    </xf>
    <xf numFmtId="0" fontId="0" fillId="0" borderId="0" xfId="0" applyAlignment="1">
      <alignment wrapText="1"/>
    </xf>
    <xf numFmtId="0" fontId="9" fillId="0" borderId="0" xfId="0" applyFont="1" applyBorder="1" applyAlignment="1">
      <alignment horizontal="left" vertical="top" wrapText="1"/>
    </xf>
    <xf numFmtId="0" fontId="9" fillId="0" borderId="28" xfId="0" applyFont="1" applyBorder="1" applyAlignment="1">
      <alignment horizontal="left" vertical="top" wrapText="1"/>
    </xf>
    <xf numFmtId="3" fontId="7" fillId="4" borderId="14" xfId="2" applyNumberFormat="1" applyBorder="1" applyAlignment="1">
      <alignment horizontal="right" vertical="top" wrapText="1"/>
    </xf>
    <xf numFmtId="3" fontId="7" fillId="4" borderId="24" xfId="2" applyNumberFormat="1" applyBorder="1" applyAlignment="1">
      <alignment horizontal="right" vertical="top" wrapText="1"/>
    </xf>
    <xf numFmtId="3" fontId="7" fillId="4" borderId="15" xfId="2" applyNumberFormat="1" applyBorder="1" applyAlignment="1">
      <alignment horizontal="right" vertical="top" wrapText="1"/>
    </xf>
    <xf numFmtId="0" fontId="0" fillId="0" borderId="8" xfId="0" applyBorder="1" applyAlignment="1">
      <alignment horizontal="left" vertical="top" wrapText="1"/>
    </xf>
    <xf numFmtId="0" fontId="0" fillId="0" borderId="80" xfId="0" applyBorder="1" applyAlignment="1">
      <alignment horizontal="left" vertical="top" wrapText="1"/>
    </xf>
    <xf numFmtId="0" fontId="0" fillId="0" borderId="9" xfId="0" applyBorder="1" applyAlignment="1">
      <alignment horizontal="left" vertical="top" wrapText="1"/>
    </xf>
    <xf numFmtId="0" fontId="9" fillId="6" borderId="22" xfId="0" applyFont="1" applyFill="1" applyBorder="1" applyAlignment="1">
      <alignment horizontal="center" vertical="top" wrapText="1"/>
    </xf>
    <xf numFmtId="3" fontId="7" fillId="4" borderId="14" xfId="2" applyNumberFormat="1" applyBorder="1" applyAlignment="1">
      <alignment vertical="top" wrapText="1"/>
    </xf>
    <xf numFmtId="3" fontId="7" fillId="4" borderId="24" xfId="2" applyNumberFormat="1" applyBorder="1" applyAlignment="1">
      <alignment vertical="top" wrapText="1"/>
    </xf>
    <xf numFmtId="3" fontId="7" fillId="4" borderId="15" xfId="2" applyNumberFormat="1" applyBorder="1" applyAlignment="1">
      <alignment vertical="top" wrapText="1"/>
    </xf>
    <xf numFmtId="0" fontId="9" fillId="10" borderId="6" xfId="0" applyFont="1" applyFill="1" applyBorder="1" applyAlignment="1">
      <alignment horizontal="left" vertical="top" wrapText="1"/>
    </xf>
    <xf numFmtId="0" fontId="9" fillId="7" borderId="30" xfId="0" applyFont="1" applyFill="1" applyBorder="1" applyAlignment="1">
      <alignment horizontal="left" vertical="top" wrapText="1"/>
    </xf>
    <xf numFmtId="0" fontId="9" fillId="11" borderId="6" xfId="0" applyFont="1" applyFill="1" applyBorder="1" applyAlignment="1">
      <alignment horizontal="left" vertical="top" wrapText="1"/>
    </xf>
    <xf numFmtId="3" fontId="7" fillId="4" borderId="72" xfId="2" applyNumberFormat="1" applyBorder="1" applyAlignment="1">
      <alignment horizontal="right" vertical="top" wrapText="1"/>
    </xf>
    <xf numFmtId="3" fontId="7" fillId="4" borderId="73" xfId="2" applyNumberFormat="1" applyBorder="1" applyAlignment="1">
      <alignment horizontal="right" vertical="top" wrapText="1"/>
    </xf>
    <xf numFmtId="3" fontId="7" fillId="4" borderId="74" xfId="2" applyNumberFormat="1" applyBorder="1" applyAlignment="1">
      <alignment horizontal="right" vertical="top" wrapText="1"/>
    </xf>
    <xf numFmtId="0" fontId="9" fillId="10" borderId="30" xfId="0" applyFont="1" applyFill="1" applyBorder="1" applyAlignment="1">
      <alignment horizontal="left" vertical="top" wrapText="1"/>
    </xf>
    <xf numFmtId="0" fontId="9" fillId="11" borderId="30" xfId="0" applyFont="1" applyFill="1" applyBorder="1" applyAlignment="1">
      <alignment horizontal="left" vertical="top" wrapText="1"/>
    </xf>
    <xf numFmtId="0" fontId="29" fillId="0" borderId="0" xfId="0" applyFont="1" applyAlignment="1">
      <alignment horizontal="center"/>
    </xf>
    <xf numFmtId="0" fontId="30" fillId="0" borderId="0" xfId="0" applyFont="1"/>
    <xf numFmtId="49" fontId="30" fillId="0" borderId="0" xfId="0" applyNumberFormat="1" applyFont="1"/>
    <xf numFmtId="3" fontId="7" fillId="4" borderId="73" xfId="2" applyNumberFormat="1" applyBorder="1"/>
    <xf numFmtId="0" fontId="28" fillId="0" borderId="0" xfId="0" applyFont="1" applyAlignment="1">
      <alignment horizontal="center"/>
    </xf>
    <xf numFmtId="0" fontId="30" fillId="0" borderId="0" xfId="0" applyFont="1" applyBorder="1" applyAlignment="1">
      <alignment horizontal="center"/>
    </xf>
    <xf numFmtId="0" fontId="29" fillId="0" borderId="0" xfId="0" applyFont="1" applyAlignment="1"/>
    <xf numFmtId="0" fontId="29" fillId="0" borderId="0" xfId="0" applyFont="1" applyAlignment="1">
      <alignment wrapText="1"/>
    </xf>
    <xf numFmtId="0" fontId="28" fillId="0" borderId="0" xfId="0" applyFont="1" applyAlignment="1"/>
    <xf numFmtId="0" fontId="29" fillId="0" borderId="0" xfId="0" applyFont="1" applyBorder="1" applyAlignment="1"/>
    <xf numFmtId="0" fontId="0" fillId="0" borderId="0" xfId="0" applyBorder="1"/>
    <xf numFmtId="0" fontId="30" fillId="0" borderId="0" xfId="0" applyFont="1" applyBorder="1" applyAlignment="1"/>
    <xf numFmtId="0" fontId="9" fillId="7" borderId="69" xfId="0" applyFont="1" applyFill="1" applyBorder="1" applyAlignment="1">
      <alignment horizontal="center" vertical="top" wrapText="1"/>
    </xf>
    <xf numFmtId="3" fontId="7" fillId="4" borderId="36" xfId="2" applyNumberFormat="1" applyBorder="1"/>
    <xf numFmtId="3" fontId="7" fillId="4" borderId="88" xfId="2" applyNumberFormat="1" applyBorder="1"/>
    <xf numFmtId="0" fontId="0" fillId="6" borderId="89" xfId="0" applyFill="1" applyBorder="1" applyAlignment="1">
      <alignment horizontal="center" vertical="top" wrapText="1"/>
    </xf>
    <xf numFmtId="3" fontId="7" fillId="4" borderId="82" xfId="2" applyNumberFormat="1" applyBorder="1" applyAlignment="1">
      <alignment horizontal="right"/>
    </xf>
    <xf numFmtId="3" fontId="7" fillId="4" borderId="83" xfId="2" applyNumberFormat="1" applyBorder="1" applyAlignment="1">
      <alignment horizontal="right"/>
    </xf>
    <xf numFmtId="3" fontId="7" fillId="4" borderId="69" xfId="2" applyNumberFormat="1" applyBorder="1"/>
    <xf numFmtId="3" fontId="7" fillId="4" borderId="30" xfId="2" applyNumberFormat="1" applyBorder="1"/>
    <xf numFmtId="3" fontId="7" fillId="4" borderId="90" xfId="2" applyNumberFormat="1" applyBorder="1"/>
    <xf numFmtId="0" fontId="27" fillId="0" borderId="14" xfId="0" applyFont="1" applyBorder="1" applyAlignment="1"/>
    <xf numFmtId="0" fontId="27" fillId="0" borderId="23" xfId="0" applyFont="1" applyBorder="1" applyAlignment="1"/>
    <xf numFmtId="0" fontId="29" fillId="0" borderId="24" xfId="0" applyFont="1" applyBorder="1" applyAlignment="1"/>
    <xf numFmtId="0" fontId="0" fillId="0" borderId="0" xfId="0" applyFill="1" applyBorder="1" applyAlignment="1">
      <alignment horizontal="left" vertical="top" wrapText="1"/>
    </xf>
    <xf numFmtId="0" fontId="8" fillId="0" borderId="0" xfId="0" applyFont="1"/>
    <xf numFmtId="0" fontId="3" fillId="5" borderId="30" xfId="3" applyFont="1" applyBorder="1" applyAlignment="1">
      <alignment vertical="top"/>
    </xf>
    <xf numFmtId="0" fontId="0" fillId="0" borderId="38" xfId="0" applyFont="1" applyBorder="1" applyAlignment="1">
      <alignment horizontal="left"/>
    </xf>
    <xf numFmtId="0" fontId="0" fillId="0" borderId="39" xfId="0" applyFont="1" applyBorder="1" applyAlignment="1">
      <alignment horizontal="left"/>
    </xf>
    <xf numFmtId="0" fontId="0" fillId="6" borderId="87" xfId="0" applyFill="1" applyBorder="1" applyAlignment="1">
      <alignment horizontal="center" vertical="top" wrapText="1"/>
    </xf>
    <xf numFmtId="0" fontId="0" fillId="6" borderId="60" xfId="0" applyFill="1" applyBorder="1" applyAlignment="1">
      <alignment horizontal="center" vertical="top" wrapText="1"/>
    </xf>
    <xf numFmtId="0" fontId="0" fillId="6" borderId="61" xfId="0" applyFill="1" applyBorder="1" applyAlignment="1">
      <alignment horizontal="center" vertical="top" wrapText="1"/>
    </xf>
    <xf numFmtId="3" fontId="7" fillId="4" borderId="93" xfId="2" applyNumberFormat="1" applyBorder="1"/>
    <xf numFmtId="3" fontId="7" fillId="4" borderId="78" xfId="2" applyNumberFormat="1" applyBorder="1"/>
    <xf numFmtId="3" fontId="7" fillId="4" borderId="43" xfId="2" applyNumberFormat="1" applyBorder="1"/>
    <xf numFmtId="3" fontId="7" fillId="4" borderId="46" xfId="2" applyNumberFormat="1" applyBorder="1"/>
    <xf numFmtId="3" fontId="7" fillId="4" borderId="94" xfId="2" applyNumberFormat="1" applyBorder="1"/>
    <xf numFmtId="3" fontId="13" fillId="5" borderId="84" xfId="3" applyNumberFormat="1" applyFont="1" applyBorder="1" applyAlignment="1">
      <alignment vertical="top" wrapText="1"/>
    </xf>
    <xf numFmtId="3" fontId="13" fillId="5" borderId="53" xfId="3" applyNumberFormat="1" applyFont="1" applyBorder="1" applyAlignment="1">
      <alignment vertical="top" wrapText="1"/>
    </xf>
    <xf numFmtId="3" fontId="13" fillId="5" borderId="54" xfId="3" applyNumberFormat="1" applyFont="1" applyBorder="1" applyAlignment="1">
      <alignment vertical="top" wrapText="1"/>
    </xf>
    <xf numFmtId="3" fontId="13" fillId="5" borderId="41" xfId="3" applyNumberFormat="1" applyFont="1" applyBorder="1" applyAlignment="1">
      <alignment vertical="top" wrapText="1"/>
    </xf>
    <xf numFmtId="3" fontId="13" fillId="5" borderId="17" xfId="3" applyNumberFormat="1" applyFont="1" applyBorder="1" applyAlignment="1">
      <alignment vertical="top" wrapText="1"/>
    </xf>
    <xf numFmtId="3" fontId="13" fillId="5" borderId="55" xfId="3" applyNumberFormat="1" applyFont="1" applyBorder="1" applyAlignment="1">
      <alignment vertical="top" wrapText="1"/>
    </xf>
    <xf numFmtId="3" fontId="13" fillId="5" borderId="85" xfId="3" applyNumberFormat="1" applyFont="1" applyBorder="1" applyAlignment="1">
      <alignment vertical="top" wrapText="1"/>
    </xf>
    <xf numFmtId="3" fontId="13" fillId="5" borderId="56" xfId="3" applyNumberFormat="1" applyFont="1" applyBorder="1" applyAlignment="1">
      <alignment vertical="top" wrapText="1"/>
    </xf>
    <xf numFmtId="3" fontId="13" fillId="5" borderId="57" xfId="3" applyNumberFormat="1" applyFont="1" applyBorder="1" applyAlignment="1">
      <alignment vertical="top" wrapText="1"/>
    </xf>
    <xf numFmtId="3" fontId="13" fillId="5" borderId="84" xfId="3" applyNumberFormat="1" applyFont="1" applyBorder="1" applyAlignment="1">
      <alignment horizontal="right" vertical="top" wrapText="1"/>
    </xf>
    <xf numFmtId="3" fontId="13" fillId="5" borderId="53" xfId="3" applyNumberFormat="1" applyFont="1" applyBorder="1" applyAlignment="1">
      <alignment horizontal="right" vertical="top" wrapText="1"/>
    </xf>
    <xf numFmtId="3" fontId="13" fillId="5" borderId="41" xfId="3" applyNumberFormat="1" applyFont="1" applyBorder="1" applyAlignment="1">
      <alignment horizontal="right" vertical="top" wrapText="1"/>
    </xf>
    <xf numFmtId="3" fontId="13" fillId="5" borderId="17" xfId="3" applyNumberFormat="1" applyFont="1" applyBorder="1" applyAlignment="1">
      <alignment horizontal="right" vertical="top" wrapText="1"/>
    </xf>
    <xf numFmtId="3" fontId="13" fillId="5" borderId="85" xfId="3" applyNumberFormat="1" applyFont="1" applyBorder="1" applyAlignment="1">
      <alignment horizontal="right" vertical="top" wrapText="1"/>
    </xf>
    <xf numFmtId="3" fontId="13" fillId="5" borderId="56" xfId="3" applyNumberFormat="1" applyFont="1" applyBorder="1" applyAlignment="1">
      <alignment horizontal="right" vertical="top" wrapText="1"/>
    </xf>
    <xf numFmtId="3" fontId="13" fillId="5" borderId="54" xfId="3" applyNumberFormat="1" applyFont="1" applyBorder="1" applyAlignment="1">
      <alignment horizontal="right" vertical="top" wrapText="1"/>
    </xf>
    <xf numFmtId="3" fontId="13" fillId="5" borderId="55" xfId="3" applyNumberFormat="1" applyFont="1" applyBorder="1" applyAlignment="1">
      <alignment horizontal="right" vertical="top" wrapText="1"/>
    </xf>
    <xf numFmtId="3" fontId="13" fillId="5" borderId="57" xfId="3" applyNumberFormat="1" applyFont="1" applyBorder="1" applyAlignment="1">
      <alignment horizontal="right" vertical="top" wrapText="1"/>
    </xf>
    <xf numFmtId="3" fontId="7" fillId="4" borderId="95" xfId="2" applyNumberFormat="1" applyBorder="1" applyAlignment="1">
      <alignment horizontal="right" vertical="top" wrapText="1"/>
    </xf>
    <xf numFmtId="3" fontId="7" fillId="4" borderId="52" xfId="2" applyNumberFormat="1" applyBorder="1" applyAlignment="1">
      <alignment horizontal="right" vertical="top" wrapText="1"/>
    </xf>
    <xf numFmtId="3" fontId="7" fillId="4" borderId="47" xfId="2" applyNumberFormat="1" applyBorder="1" applyAlignment="1">
      <alignment vertical="top" wrapText="1"/>
    </xf>
    <xf numFmtId="3" fontId="7" fillId="4" borderId="44" xfId="2" applyNumberFormat="1" applyBorder="1" applyAlignment="1">
      <alignment vertical="top" wrapText="1"/>
    </xf>
    <xf numFmtId="3" fontId="7" fillId="4" borderId="45" xfId="2" applyNumberFormat="1" applyBorder="1" applyAlignment="1">
      <alignment vertical="top" wrapText="1"/>
    </xf>
    <xf numFmtId="3" fontId="7" fillId="4" borderId="96" xfId="2" applyNumberFormat="1" applyBorder="1" applyAlignment="1">
      <alignment vertical="top" wrapText="1"/>
    </xf>
    <xf numFmtId="3" fontId="7" fillId="4" borderId="16" xfId="2" applyNumberFormat="1" applyBorder="1" applyAlignment="1">
      <alignment vertical="top" wrapText="1"/>
    </xf>
    <xf numFmtId="3" fontId="7" fillId="4" borderId="37" xfId="2" applyNumberFormat="1" applyBorder="1" applyAlignment="1">
      <alignment vertical="top" wrapText="1"/>
    </xf>
    <xf numFmtId="0" fontId="0" fillId="0" borderId="0" xfId="0" applyBorder="1" applyAlignment="1">
      <alignment horizontal="left" vertical="top" wrapText="1"/>
    </xf>
    <xf numFmtId="0" fontId="34" fillId="0" borderId="0" xfId="0" applyFont="1"/>
    <xf numFmtId="0" fontId="34" fillId="0" borderId="0" xfId="0" applyFont="1" applyAlignment="1">
      <alignment horizontal="right"/>
    </xf>
    <xf numFmtId="0" fontId="36" fillId="0" borderId="0" xfId="0" applyFont="1" applyFill="1" applyBorder="1" applyAlignment="1">
      <alignment horizontal="center" vertical="center" wrapText="1"/>
    </xf>
    <xf numFmtId="0" fontId="35" fillId="12" borderId="80" xfId="0" applyFont="1" applyFill="1" applyBorder="1" applyAlignment="1">
      <alignment vertical="top"/>
    </xf>
    <xf numFmtId="0" fontId="35" fillId="12" borderId="0" xfId="0" applyFont="1" applyFill="1" applyBorder="1" applyAlignment="1">
      <alignment vertical="top"/>
    </xf>
    <xf numFmtId="0" fontId="35" fillId="12" borderId="24" xfId="0" applyFont="1" applyFill="1" applyBorder="1" applyAlignment="1">
      <alignment vertical="top"/>
    </xf>
    <xf numFmtId="0" fontId="35" fillId="12" borderId="6" xfId="0" applyFont="1" applyFill="1" applyBorder="1" applyAlignment="1">
      <alignment vertical="top"/>
    </xf>
    <xf numFmtId="0" fontId="35" fillId="0" borderId="0" xfId="0" applyFont="1" applyFill="1" applyBorder="1" applyAlignment="1">
      <alignment vertical="top" wrapText="1"/>
    </xf>
    <xf numFmtId="0" fontId="34" fillId="0" borderId="0" xfId="0" applyFont="1" applyBorder="1"/>
    <xf numFmtId="0" fontId="34" fillId="0" borderId="0" xfId="0" applyFont="1" applyFill="1" applyBorder="1" applyAlignment="1">
      <alignment horizontal="left"/>
    </xf>
    <xf numFmtId="0" fontId="39" fillId="14" borderId="29" xfId="0" applyFont="1" applyFill="1" applyBorder="1"/>
    <xf numFmtId="1" fontId="39" fillId="0" borderId="0" xfId="0" applyNumberFormat="1" applyFont="1" applyFill="1" applyBorder="1"/>
    <xf numFmtId="0" fontId="34" fillId="0" borderId="0" xfId="0" applyFont="1" applyFill="1"/>
    <xf numFmtId="0" fontId="40" fillId="0" borderId="0" xfId="0" applyFont="1"/>
    <xf numFmtId="4" fontId="7" fillId="4" borderId="50" xfId="2" applyNumberFormat="1" applyBorder="1" applyAlignment="1">
      <alignment horizontal="right" vertical="top" wrapText="1"/>
    </xf>
    <xf numFmtId="4" fontId="0" fillId="0" borderId="0" xfId="0" applyNumberFormat="1" applyBorder="1" applyAlignment="1">
      <alignment horizontal="left" vertical="top" wrapText="1"/>
    </xf>
    <xf numFmtId="0" fontId="2" fillId="6" borderId="58" xfId="0" applyFont="1" applyFill="1" applyBorder="1" applyAlignment="1">
      <alignment horizontal="center" vertical="top" wrapText="1"/>
    </xf>
    <xf numFmtId="0" fontId="2" fillId="6" borderId="87" xfId="0" applyFont="1" applyFill="1" applyBorder="1" applyAlignment="1">
      <alignment horizontal="center" vertical="top" wrapText="1"/>
    </xf>
    <xf numFmtId="0" fontId="2" fillId="6" borderId="60" xfId="0" applyFont="1" applyFill="1" applyBorder="1" applyAlignment="1">
      <alignment horizontal="center" vertical="top" wrapText="1"/>
    </xf>
    <xf numFmtId="0" fontId="2" fillId="6" borderId="61" xfId="0" applyFont="1" applyFill="1" applyBorder="1" applyAlignment="1">
      <alignment horizontal="center" vertical="top" wrapText="1"/>
    </xf>
    <xf numFmtId="0" fontId="2" fillId="0" borderId="38" xfId="0" applyFont="1" applyBorder="1" applyAlignment="1">
      <alignment horizontal="left"/>
    </xf>
    <xf numFmtId="3" fontId="7" fillId="4" borderId="82" xfId="2" applyNumberFormat="1" applyFont="1" applyBorder="1" applyAlignment="1">
      <alignment horizontal="right"/>
    </xf>
    <xf numFmtId="3" fontId="7" fillId="4" borderId="93" xfId="2" applyNumberFormat="1" applyFont="1" applyBorder="1"/>
    <xf numFmtId="3" fontId="7" fillId="4" borderId="36" xfId="2" applyNumberFormat="1" applyFont="1" applyBorder="1"/>
    <xf numFmtId="3" fontId="7" fillId="4" borderId="78" xfId="2" applyNumberFormat="1" applyFont="1" applyBorder="1"/>
    <xf numFmtId="0" fontId="0" fillId="0" borderId="38" xfId="0" applyBorder="1" applyAlignment="1">
      <alignment horizontal="left"/>
    </xf>
    <xf numFmtId="0" fontId="0" fillId="0" borderId="39" xfId="0" applyBorder="1" applyAlignment="1">
      <alignment horizontal="left"/>
    </xf>
    <xf numFmtId="3" fontId="7" fillId="4" borderId="83" xfId="2" applyNumberFormat="1" applyFont="1" applyBorder="1" applyAlignment="1">
      <alignment horizontal="right"/>
    </xf>
    <xf numFmtId="3" fontId="7" fillId="4" borderId="69" xfId="2" applyNumberFormat="1" applyFont="1" applyBorder="1"/>
    <xf numFmtId="3" fontId="7" fillId="4" borderId="88" xfId="2" applyNumberFormat="1" applyFont="1" applyBorder="1"/>
    <xf numFmtId="3" fontId="7" fillId="4" borderId="73" xfId="2" applyNumberFormat="1" applyFont="1" applyBorder="1"/>
    <xf numFmtId="3" fontId="7" fillId="4" borderId="90" xfId="2" applyNumberFormat="1" applyFont="1" applyBorder="1"/>
    <xf numFmtId="3" fontId="7" fillId="4" borderId="30" xfId="2" applyNumberFormat="1" applyFont="1" applyBorder="1"/>
    <xf numFmtId="3" fontId="7" fillId="4" borderId="102" xfId="2" applyNumberFormat="1" applyFont="1" applyBorder="1"/>
    <xf numFmtId="3" fontId="7" fillId="4" borderId="16" xfId="2" applyNumberFormat="1" applyFont="1" applyBorder="1"/>
    <xf numFmtId="4" fontId="7" fillId="4" borderId="103" xfId="2" applyNumberFormat="1" applyBorder="1" applyAlignment="1">
      <alignment horizontal="right" vertical="top" wrapText="1"/>
    </xf>
    <xf numFmtId="4" fontId="7" fillId="0" borderId="0" xfId="2" applyNumberFormat="1" applyFill="1" applyBorder="1" applyAlignment="1">
      <alignment horizontal="right" vertical="top" wrapText="1"/>
    </xf>
    <xf numFmtId="4" fontId="0" fillId="0" borderId="0" xfId="0" applyNumberFormat="1"/>
    <xf numFmtId="4" fontId="7" fillId="4" borderId="105" xfId="2" applyNumberFormat="1" applyBorder="1" applyAlignment="1">
      <alignment horizontal="right" vertical="top" wrapText="1"/>
    </xf>
    <xf numFmtId="0" fontId="8" fillId="0" borderId="89" xfId="0" applyFont="1" applyBorder="1" applyAlignment="1">
      <alignment horizontal="left" vertical="top" wrapText="1"/>
    </xf>
    <xf numFmtId="0" fontId="8" fillId="0" borderId="9" xfId="0" applyFont="1" applyBorder="1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0" fillId="0" borderId="0" xfId="0" applyAlignment="1">
      <alignment horizontal="center" vertical="top"/>
    </xf>
    <xf numFmtId="0" fontId="0" fillId="0" borderId="0" xfId="0" applyFill="1"/>
    <xf numFmtId="0" fontId="0" fillId="0" borderId="6" xfId="0" applyBorder="1"/>
    <xf numFmtId="0" fontId="0" fillId="0" borderId="5" xfId="0" applyBorder="1"/>
    <xf numFmtId="0" fontId="0" fillId="0" borderId="65" xfId="0" applyBorder="1" applyAlignment="1">
      <alignment horizontal="center" vertical="center"/>
    </xf>
    <xf numFmtId="0" fontId="0" fillId="0" borderId="13" xfId="0" applyBorder="1"/>
    <xf numFmtId="4" fontId="7" fillId="4" borderId="118" xfId="2" applyNumberFormat="1" applyBorder="1" applyAlignment="1">
      <alignment horizontal="right" vertical="top" wrapText="1"/>
    </xf>
    <xf numFmtId="4" fontId="7" fillId="4" borderId="117" xfId="2" applyNumberFormat="1" applyBorder="1" applyAlignment="1">
      <alignment horizontal="right" vertical="top" wrapText="1"/>
    </xf>
    <xf numFmtId="2" fontId="34" fillId="0" borderId="0" xfId="0" applyNumberFormat="1" applyFont="1"/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0" fontId="9" fillId="0" borderId="28" xfId="0" applyFont="1" applyBorder="1" applyAlignment="1">
      <alignment horizontal="left" vertical="center" wrapText="1"/>
    </xf>
    <xf numFmtId="0" fontId="42" fillId="0" borderId="28" xfId="0" applyFont="1" applyBorder="1" applyAlignment="1">
      <alignment horizontal="left" vertical="center" wrapText="1"/>
    </xf>
    <xf numFmtId="4" fontId="44" fillId="4" borderId="118" xfId="2" applyNumberFormat="1" applyFont="1" applyBorder="1" applyAlignment="1">
      <alignment horizontal="left" vertical="center" wrapText="1"/>
    </xf>
    <xf numFmtId="4" fontId="7" fillId="15" borderId="117" xfId="2" applyNumberFormat="1" applyFill="1" applyBorder="1" applyAlignment="1">
      <alignment horizontal="right" vertical="center" wrapText="1"/>
    </xf>
    <xf numFmtId="167" fontId="43" fillId="15" borderId="117" xfId="4" applyNumberFormat="1" applyFont="1" applyFill="1" applyBorder="1" applyAlignment="1">
      <alignment horizontal="right" vertical="center" wrapText="1"/>
    </xf>
    <xf numFmtId="3" fontId="43" fillId="15" borderId="117" xfId="4" applyNumberFormat="1" applyFont="1" applyFill="1" applyBorder="1" applyAlignment="1">
      <alignment horizontal="right" vertical="center" wrapText="1"/>
    </xf>
    <xf numFmtId="0" fontId="45" fillId="0" borderId="0" xfId="0" applyFont="1" applyAlignment="1">
      <alignment horizontal="right" vertical="center"/>
    </xf>
    <xf numFmtId="4" fontId="46" fillId="9" borderId="117" xfId="2" applyNumberFormat="1" applyFont="1" applyFill="1" applyBorder="1" applyAlignment="1">
      <alignment horizontal="right" vertical="center" wrapText="1"/>
    </xf>
    <xf numFmtId="167" fontId="47" fillId="9" borderId="117" xfId="4" applyNumberFormat="1" applyFont="1" applyFill="1" applyBorder="1" applyAlignment="1">
      <alignment horizontal="right" vertical="center" wrapText="1"/>
    </xf>
    <xf numFmtId="0" fontId="48" fillId="0" borderId="0" xfId="0" applyFont="1" applyAlignment="1">
      <alignment vertical="center"/>
    </xf>
    <xf numFmtId="3" fontId="47" fillId="9" borderId="117" xfId="4" applyNumberFormat="1" applyFont="1" applyFill="1" applyBorder="1" applyAlignment="1">
      <alignment horizontal="right" vertical="center" wrapText="1"/>
    </xf>
    <xf numFmtId="2" fontId="3" fillId="17" borderId="80" xfId="1" applyNumberFormat="1" applyFont="1" applyFill="1" applyBorder="1" applyAlignment="1">
      <alignment vertical="top" wrapText="1"/>
    </xf>
    <xf numFmtId="1" fontId="49" fillId="3" borderId="5" xfId="1" applyNumberFormat="1" applyFont="1" applyBorder="1" applyAlignment="1">
      <alignment horizontal="right" vertical="top" wrapText="1"/>
    </xf>
    <xf numFmtId="0" fontId="31" fillId="0" borderId="0" xfId="0" applyFont="1" applyBorder="1"/>
    <xf numFmtId="0" fontId="9" fillId="0" borderId="0" xfId="0" applyFont="1" applyFill="1" applyBorder="1" applyAlignment="1">
      <alignment horizontal="center" vertical="top" wrapText="1"/>
    </xf>
    <xf numFmtId="3" fontId="7" fillId="0" borderId="0" xfId="2" applyNumberFormat="1" applyFill="1" applyBorder="1"/>
    <xf numFmtId="0" fontId="8" fillId="0" borderId="61" xfId="0" applyFont="1" applyBorder="1" applyAlignment="1"/>
    <xf numFmtId="0" fontId="8" fillId="0" borderId="120" xfId="0" applyFont="1" applyBorder="1" applyAlignment="1"/>
    <xf numFmtId="0" fontId="0" fillId="0" borderId="121" xfId="0" applyFont="1" applyBorder="1" applyAlignment="1">
      <alignment horizontal="left"/>
    </xf>
    <xf numFmtId="0" fontId="9" fillId="7" borderId="30" xfId="0" applyFont="1" applyFill="1" applyBorder="1" applyAlignment="1">
      <alignment horizontal="center" vertical="top" wrapText="1"/>
    </xf>
    <xf numFmtId="0" fontId="0" fillId="0" borderId="6" xfId="0" applyFont="1" applyBorder="1" applyAlignment="1"/>
    <xf numFmtId="0" fontId="0" fillId="0" borderId="6" xfId="0" applyFont="1" applyBorder="1" applyAlignment="1">
      <alignment horizontal="right"/>
    </xf>
    <xf numFmtId="0" fontId="31" fillId="0" borderId="6" xfId="0" applyFont="1" applyBorder="1"/>
    <xf numFmtId="0" fontId="33" fillId="0" borderId="24" xfId="0" applyFont="1" applyBorder="1" applyAlignment="1"/>
    <xf numFmtId="9" fontId="0" fillId="0" borderId="19" xfId="4" applyFont="1" applyBorder="1" applyAlignment="1">
      <alignment wrapText="1"/>
    </xf>
    <xf numFmtId="4" fontId="0" fillId="0" borderId="20" xfId="0" applyNumberFormat="1" applyBorder="1" applyAlignment="1">
      <alignment wrapText="1"/>
    </xf>
    <xf numFmtId="9" fontId="0" fillId="0" borderId="0" xfId="4" applyFont="1"/>
    <xf numFmtId="4" fontId="0" fillId="0" borderId="20" xfId="0" applyNumberFormat="1" applyBorder="1"/>
    <xf numFmtId="9" fontId="0" fillId="0" borderId="0" xfId="4" applyFont="1" applyBorder="1" applyAlignment="1">
      <alignment wrapText="1"/>
    </xf>
    <xf numFmtId="0" fontId="0" fillId="0" borderId="0" xfId="0" applyBorder="1" applyAlignment="1">
      <alignment wrapText="1"/>
    </xf>
    <xf numFmtId="2" fontId="0" fillId="0" borderId="20" xfId="0" applyNumberFormat="1" applyBorder="1" applyAlignment="1">
      <alignment wrapText="1"/>
    </xf>
    <xf numFmtId="2" fontId="0" fillId="0" borderId="124" xfId="0" applyNumberFormat="1" applyBorder="1" applyAlignment="1">
      <alignment wrapText="1"/>
    </xf>
    <xf numFmtId="2" fontId="0" fillId="0" borderId="20" xfId="0" applyNumberFormat="1" applyBorder="1"/>
    <xf numFmtId="2" fontId="0" fillId="0" borderId="124" xfId="0" applyNumberFormat="1" applyBorder="1"/>
    <xf numFmtId="9" fontId="8" fillId="10" borderId="19" xfId="4" applyFont="1" applyFill="1" applyBorder="1" applyAlignment="1">
      <alignment wrapText="1"/>
    </xf>
    <xf numFmtId="9" fontId="8" fillId="10" borderId="123" xfId="4" applyFont="1" applyFill="1" applyBorder="1" applyAlignment="1">
      <alignment wrapText="1"/>
    </xf>
    <xf numFmtId="9" fontId="8" fillId="10" borderId="19" xfId="4" applyFont="1" applyFill="1" applyBorder="1"/>
    <xf numFmtId="9" fontId="8" fillId="10" borderId="123" xfId="4" applyFont="1" applyFill="1" applyBorder="1"/>
    <xf numFmtId="0" fontId="8" fillId="10" borderId="0" xfId="0" applyFont="1" applyFill="1" applyAlignment="1">
      <alignment wrapText="1"/>
    </xf>
    <xf numFmtId="4" fontId="8" fillId="10" borderId="0" xfId="0" applyNumberFormat="1" applyFont="1" applyFill="1" applyAlignment="1">
      <alignment wrapText="1"/>
    </xf>
    <xf numFmtId="0" fontId="8" fillId="0" borderId="0" xfId="0" applyFont="1" applyFill="1"/>
    <xf numFmtId="0" fontId="8" fillId="10" borderId="20" xfId="0" applyFont="1" applyFill="1" applyBorder="1" applyAlignment="1">
      <alignment horizontal="right" wrapText="1"/>
    </xf>
    <xf numFmtId="0" fontId="8" fillId="10" borderId="19" xfId="0" applyFont="1" applyFill="1" applyBorder="1" applyAlignment="1">
      <alignment horizontal="right" wrapText="1"/>
    </xf>
    <xf numFmtId="0" fontId="8" fillId="10" borderId="122" xfId="0" applyFont="1" applyFill="1" applyBorder="1" applyAlignment="1">
      <alignment horizontal="right"/>
    </xf>
    <xf numFmtId="0" fontId="8" fillId="10" borderId="116" xfId="0" applyFont="1" applyFill="1" applyBorder="1" applyAlignment="1">
      <alignment horizontal="right"/>
    </xf>
    <xf numFmtId="4" fontId="0" fillId="0" borderId="0" xfId="0" applyNumberFormat="1" applyBorder="1" applyAlignment="1">
      <alignment wrapText="1"/>
    </xf>
    <xf numFmtId="2" fontId="0" fillId="0" borderId="0" xfId="0" applyNumberFormat="1" applyBorder="1" applyAlignment="1">
      <alignment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right" wrapText="1"/>
    </xf>
    <xf numFmtId="4" fontId="8" fillId="0" borderId="0" xfId="0" applyNumberFormat="1" applyFont="1" applyBorder="1" applyAlignment="1">
      <alignment wrapText="1"/>
    </xf>
    <xf numFmtId="9" fontId="8" fillId="19" borderId="20" xfId="4" applyFont="1" applyFill="1" applyBorder="1" applyAlignment="1">
      <alignment wrapText="1"/>
    </xf>
    <xf numFmtId="2" fontId="0" fillId="0" borderId="0" xfId="0" applyNumberFormat="1" applyBorder="1"/>
    <xf numFmtId="9" fontId="8" fillId="19" borderId="21" xfId="4" applyFont="1" applyFill="1" applyBorder="1" applyAlignment="1">
      <alignment wrapText="1"/>
    </xf>
    <xf numFmtId="2" fontId="0" fillId="0" borderId="21" xfId="0" applyNumberFormat="1" applyBorder="1" applyAlignment="1">
      <alignment wrapText="1"/>
    </xf>
    <xf numFmtId="2" fontId="0" fillId="0" borderId="21" xfId="0" applyNumberFormat="1" applyBorder="1"/>
    <xf numFmtId="9" fontId="8" fillId="19" borderId="123" xfId="4" applyFont="1" applyFill="1" applyBorder="1" applyAlignment="1">
      <alignment wrapText="1"/>
    </xf>
    <xf numFmtId="9" fontId="8" fillId="19" borderId="124" xfId="4" applyFont="1" applyFill="1" applyBorder="1" applyAlignment="1">
      <alignment wrapText="1"/>
    </xf>
    <xf numFmtId="9" fontId="8" fillId="19" borderId="116" xfId="4" applyFont="1" applyFill="1" applyBorder="1" applyAlignment="1">
      <alignment wrapText="1"/>
    </xf>
    <xf numFmtId="0" fontId="39" fillId="14" borderId="15" xfId="0" applyFont="1" applyFill="1" applyBorder="1"/>
    <xf numFmtId="0" fontId="0" fillId="17" borderId="60" xfId="0" applyFill="1" applyBorder="1"/>
    <xf numFmtId="0" fontId="0" fillId="17" borderId="22" xfId="0" applyFill="1" applyBorder="1"/>
    <xf numFmtId="0" fontId="0" fillId="17" borderId="86" xfId="0" applyFill="1" applyBorder="1"/>
    <xf numFmtId="0" fontId="0" fillId="17" borderId="114" xfId="0" applyFill="1" applyBorder="1"/>
    <xf numFmtId="0" fontId="35" fillId="12" borderId="13" xfId="0" applyFont="1" applyFill="1" applyBorder="1" applyAlignment="1">
      <alignment horizontal="center" vertical="center" wrapText="1"/>
    </xf>
    <xf numFmtId="0" fontId="37" fillId="17" borderId="132" xfId="0" applyFont="1" applyFill="1" applyBorder="1" applyAlignment="1">
      <alignment vertical="center"/>
    </xf>
    <xf numFmtId="0" fontId="35" fillId="12" borderId="23" xfId="0" applyFont="1" applyFill="1" applyBorder="1" applyAlignment="1">
      <alignment vertical="center"/>
    </xf>
    <xf numFmtId="0" fontId="35" fillId="12" borderId="8" xfId="0" applyFont="1" applyFill="1" applyBorder="1" applyAlignment="1">
      <alignment vertical="center" wrapText="1"/>
    </xf>
    <xf numFmtId="0" fontId="35" fillId="12" borderId="14" xfId="0" applyFont="1" applyFill="1" applyBorder="1" applyAlignment="1">
      <alignment vertical="center"/>
    </xf>
    <xf numFmtId="0" fontId="35" fillId="12" borderId="13" xfId="0" applyFont="1" applyFill="1" applyBorder="1" applyAlignment="1">
      <alignment vertical="center"/>
    </xf>
    <xf numFmtId="0" fontId="35" fillId="12" borderId="14" xfId="0" applyFont="1" applyFill="1" applyBorder="1" applyAlignment="1">
      <alignment horizontal="center" vertical="center" wrapText="1"/>
    </xf>
    <xf numFmtId="0" fontId="35" fillId="12" borderId="23" xfId="0" applyFont="1" applyFill="1" applyBorder="1" applyAlignment="1">
      <alignment horizontal="center" vertical="center" wrapText="1"/>
    </xf>
    <xf numFmtId="0" fontId="35" fillId="12" borderId="24" xfId="0" applyFont="1" applyFill="1" applyBorder="1" applyAlignment="1">
      <alignment horizontal="center" vertical="center" wrapText="1"/>
    </xf>
    <xf numFmtId="0" fontId="35" fillId="12" borderId="0" xfId="0" applyFont="1" applyFill="1" applyBorder="1" applyAlignment="1">
      <alignment horizontal="center" vertical="center" wrapText="1"/>
    </xf>
    <xf numFmtId="0" fontId="34" fillId="0" borderId="24" xfId="0" applyFont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34" fillId="0" borderId="130" xfId="0" applyFont="1" applyBorder="1" applyAlignment="1">
      <alignment horizontal="center" vertical="center"/>
    </xf>
    <xf numFmtId="0" fontId="39" fillId="14" borderId="26" xfId="0" applyFont="1" applyFill="1" applyBorder="1" applyAlignment="1">
      <alignment horizontal="center" vertical="center"/>
    </xf>
    <xf numFmtId="0" fontId="41" fillId="0" borderId="24" xfId="0" applyFont="1" applyFill="1" applyBorder="1" applyAlignment="1">
      <alignment horizontal="center" vertical="center"/>
    </xf>
    <xf numFmtId="0" fontId="41" fillId="0" borderId="0" xfId="0" applyFont="1" applyFill="1" applyBorder="1" applyAlignment="1">
      <alignment horizontal="center" vertical="center"/>
    </xf>
    <xf numFmtId="0" fontId="41" fillId="0" borderId="6" xfId="0" applyFont="1" applyFill="1" applyBorder="1" applyAlignment="1">
      <alignment horizontal="center" vertical="center"/>
    </xf>
    <xf numFmtId="0" fontId="35" fillId="12" borderId="6" xfId="0" applyFont="1" applyFill="1" applyBorder="1" applyAlignment="1">
      <alignment horizontal="center" vertical="center" wrapText="1"/>
    </xf>
    <xf numFmtId="2" fontId="39" fillId="14" borderId="30" xfId="0" applyNumberFormat="1" applyFont="1" applyFill="1" applyBorder="1" applyAlignment="1">
      <alignment horizontal="center" vertical="center"/>
    </xf>
    <xf numFmtId="0" fontId="35" fillId="12" borderId="6" xfId="0" applyFont="1" applyFill="1" applyBorder="1" applyAlignment="1">
      <alignment horizontal="center" vertical="top" wrapText="1"/>
    </xf>
    <xf numFmtId="0" fontId="35" fillId="12" borderId="14" xfId="0" applyFont="1" applyFill="1" applyBorder="1" applyAlignment="1">
      <alignment horizontal="center" vertical="center"/>
    </xf>
    <xf numFmtId="0" fontId="35" fillId="12" borderId="23" xfId="0" applyFont="1" applyFill="1" applyBorder="1" applyAlignment="1">
      <alignment horizontal="center" vertical="center"/>
    </xf>
    <xf numFmtId="0" fontId="35" fillId="12" borderId="13" xfId="0" applyFont="1" applyFill="1" applyBorder="1" applyAlignment="1">
      <alignment horizontal="center" vertical="center"/>
    </xf>
    <xf numFmtId="0" fontId="35" fillId="12" borderId="24" xfId="0" applyFont="1" applyFill="1" applyBorder="1" applyAlignment="1">
      <alignment horizontal="center" vertical="center"/>
    </xf>
    <xf numFmtId="0" fontId="35" fillId="12" borderId="0" xfId="0" applyFont="1" applyFill="1" applyBorder="1" applyAlignment="1">
      <alignment horizontal="center" vertical="center"/>
    </xf>
    <xf numFmtId="0" fontId="35" fillId="12" borderId="6" xfId="0" applyFont="1" applyFill="1" applyBorder="1" applyAlignment="1">
      <alignment horizontal="center" vertical="center"/>
    </xf>
    <xf numFmtId="0" fontId="39" fillId="14" borderId="29" xfId="0" applyFont="1" applyFill="1" applyBorder="1" applyAlignment="1">
      <alignment horizontal="center" vertical="center"/>
    </xf>
    <xf numFmtId="0" fontId="34" fillId="17" borderId="130" xfId="0" applyFont="1" applyFill="1" applyBorder="1" applyAlignment="1">
      <alignment horizontal="center" vertical="center"/>
    </xf>
    <xf numFmtId="0" fontId="35" fillId="12" borderId="8" xfId="0" applyFont="1" applyFill="1" applyBorder="1" applyAlignment="1">
      <alignment horizontal="left" vertical="center"/>
    </xf>
    <xf numFmtId="0" fontId="35" fillId="12" borderId="23" xfId="0" applyFont="1" applyFill="1" applyBorder="1" applyAlignment="1">
      <alignment horizontal="left" vertical="center"/>
    </xf>
    <xf numFmtId="0" fontId="37" fillId="17" borderId="132" xfId="0" applyFont="1" applyFill="1" applyBorder="1" applyAlignment="1">
      <alignment horizontal="left" vertical="center"/>
    </xf>
    <xf numFmtId="0" fontId="38" fillId="17" borderId="132" xfId="0" applyFont="1" applyFill="1" applyBorder="1" applyAlignment="1">
      <alignment horizontal="left" vertical="center"/>
    </xf>
    <xf numFmtId="0" fontId="39" fillId="14" borderId="15" xfId="0" applyFont="1" applyFill="1" applyBorder="1" applyAlignment="1">
      <alignment horizontal="left" vertical="center"/>
    </xf>
    <xf numFmtId="3" fontId="7" fillId="4" borderId="140" xfId="2" applyNumberFormat="1" applyBorder="1" applyAlignment="1">
      <alignment horizontal="right" vertical="top" wrapText="1"/>
    </xf>
    <xf numFmtId="3" fontId="13" fillId="5" borderId="100" xfId="3" applyNumberFormat="1" applyFont="1" applyBorder="1" applyAlignment="1">
      <alignment horizontal="right" vertical="top" wrapText="1"/>
    </xf>
    <xf numFmtId="3" fontId="13" fillId="5" borderId="141" xfId="3" applyNumberFormat="1" applyFont="1" applyBorder="1" applyAlignment="1">
      <alignment horizontal="right" vertical="top" wrapText="1"/>
    </xf>
    <xf numFmtId="3" fontId="13" fillId="5" borderId="142" xfId="3" applyNumberFormat="1" applyFont="1" applyBorder="1" applyAlignment="1">
      <alignment horizontal="right" vertical="top" wrapText="1"/>
    </xf>
    <xf numFmtId="3" fontId="7" fillId="4" borderId="143" xfId="2" applyNumberFormat="1" applyBorder="1" applyAlignment="1">
      <alignment vertical="top" wrapText="1"/>
    </xf>
    <xf numFmtId="3" fontId="13" fillId="5" borderId="100" xfId="3" applyNumberFormat="1" applyFont="1" applyBorder="1" applyAlignment="1">
      <alignment vertical="top" wrapText="1"/>
    </xf>
    <xf numFmtId="3" fontId="13" fillId="5" borderId="141" xfId="3" applyNumberFormat="1" applyFont="1" applyBorder="1" applyAlignment="1">
      <alignment vertical="top" wrapText="1"/>
    </xf>
    <xf numFmtId="3" fontId="13" fillId="5" borderId="142" xfId="3" applyNumberFormat="1" applyFont="1" applyBorder="1" applyAlignment="1">
      <alignment vertical="top" wrapText="1"/>
    </xf>
    <xf numFmtId="3" fontId="7" fillId="4" borderId="106" xfId="2" applyNumberFormat="1" applyBorder="1" applyAlignment="1">
      <alignment horizontal="right" vertical="top" wrapText="1"/>
    </xf>
    <xf numFmtId="3" fontId="7" fillId="4" borderId="108" xfId="2" applyNumberFormat="1" applyBorder="1" applyAlignment="1">
      <alignment vertical="top" wrapText="1"/>
    </xf>
    <xf numFmtId="0" fontId="0" fillId="0" borderId="0" xfId="0" applyAlignment="1">
      <alignment horizontal="center"/>
    </xf>
    <xf numFmtId="0" fontId="8" fillId="19" borderId="0" xfId="0" applyFont="1" applyFill="1"/>
    <xf numFmtId="0" fontId="8" fillId="19" borderId="0" xfId="0" applyFont="1" applyFill="1" applyAlignment="1">
      <alignment horizontal="left"/>
    </xf>
    <xf numFmtId="0" fontId="8" fillId="0" borderId="69" xfId="0" applyFont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vertical="center"/>
    </xf>
    <xf numFmtId="0" fontId="8" fillId="0" borderId="0" xfId="0" applyFont="1" applyFill="1" applyBorder="1" applyAlignment="1"/>
    <xf numFmtId="0" fontId="8" fillId="0" borderId="150" xfId="0" applyFont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0" fillId="0" borderId="0" xfId="0" applyFill="1" applyBorder="1" applyAlignment="1"/>
    <xf numFmtId="0" fontId="0" fillId="0" borderId="0" xfId="0" applyFill="1" applyBorder="1" applyAlignment="1">
      <alignment horizontal="center"/>
    </xf>
    <xf numFmtId="0" fontId="8" fillId="0" borderId="144" xfId="0" applyFont="1" applyBorder="1" applyAlignment="1">
      <alignment horizontal="center" vertical="center" wrapText="1"/>
    </xf>
    <xf numFmtId="0" fontId="0" fillId="0" borderId="0" xfId="0" applyFill="1" applyBorder="1" applyAlignment="1">
      <alignment horizontal="left"/>
    </xf>
    <xf numFmtId="0" fontId="0" fillId="0" borderId="144" xfId="0" applyFont="1" applyBorder="1" applyAlignment="1">
      <alignment horizontal="center" vertical="center" wrapText="1"/>
    </xf>
    <xf numFmtId="0" fontId="0" fillId="0" borderId="145" xfId="0" applyFont="1" applyBorder="1" applyAlignment="1">
      <alignment horizontal="center" vertical="center" wrapText="1"/>
    </xf>
    <xf numFmtId="0" fontId="0" fillId="17" borderId="113" xfId="0" applyFill="1" applyBorder="1"/>
    <xf numFmtId="0" fontId="36" fillId="0" borderId="24" xfId="0" applyFont="1" applyFill="1" applyBorder="1" applyAlignment="1">
      <alignment horizontal="left" vertical="center"/>
    </xf>
    <xf numFmtId="0" fontId="0" fillId="17" borderId="114" xfId="0" applyFill="1" applyBorder="1" applyAlignment="1">
      <alignment horizontal="center"/>
    </xf>
    <xf numFmtId="0" fontId="0" fillId="17" borderId="22" xfId="0" applyFill="1" applyBorder="1" applyAlignment="1">
      <alignment horizontal="center"/>
    </xf>
    <xf numFmtId="0" fontId="0" fillId="17" borderId="113" xfId="0" applyFill="1" applyBorder="1" applyAlignment="1">
      <alignment horizontal="center"/>
    </xf>
    <xf numFmtId="0" fontId="0" fillId="17" borderId="124" xfId="0" applyFill="1" applyBorder="1" applyAlignment="1">
      <alignment horizontal="center"/>
    </xf>
    <xf numFmtId="0" fontId="0" fillId="17" borderId="144" xfId="0" applyFill="1" applyBorder="1" applyAlignment="1">
      <alignment horizontal="left"/>
    </xf>
    <xf numFmtId="0" fontId="0" fillId="17" borderId="144" xfId="0" applyFill="1" applyBorder="1" applyAlignment="1">
      <alignment horizontal="center"/>
    </xf>
    <xf numFmtId="0" fontId="0" fillId="17" borderId="123" xfId="0" applyFill="1" applyBorder="1" applyAlignment="1">
      <alignment horizontal="center"/>
    </xf>
    <xf numFmtId="0" fontId="0" fillId="17" borderId="125" xfId="0" applyFill="1" applyBorder="1" applyAlignment="1">
      <alignment horizontal="center"/>
    </xf>
    <xf numFmtId="0" fontId="0" fillId="17" borderId="125" xfId="0" applyFill="1" applyBorder="1"/>
    <xf numFmtId="0" fontId="0" fillId="17" borderId="22" xfId="0" applyFill="1" applyBorder="1" applyAlignment="1">
      <alignment horizontal="center" vertical="top" wrapText="1"/>
    </xf>
    <xf numFmtId="0" fontId="57" fillId="0" borderId="0" xfId="0" applyFont="1"/>
    <xf numFmtId="2" fontId="39" fillId="14" borderId="69" xfId="0" applyNumberFormat="1" applyFont="1" applyFill="1" applyBorder="1" applyAlignment="1">
      <alignment horizontal="center" vertical="center"/>
    </xf>
    <xf numFmtId="2" fontId="39" fillId="14" borderId="29" xfId="0" applyNumberFormat="1" applyFont="1" applyFill="1" applyBorder="1" applyAlignment="1">
      <alignment horizontal="center" vertical="center"/>
    </xf>
    <xf numFmtId="0" fontId="35" fillId="12" borderId="80" xfId="0" applyFont="1" applyFill="1" applyBorder="1" applyAlignment="1">
      <alignment horizontal="center" vertical="top" wrapText="1"/>
    </xf>
    <xf numFmtId="0" fontId="35" fillId="12" borderId="6" xfId="0" applyFont="1" applyFill="1" applyBorder="1" applyAlignment="1">
      <alignment vertical="center"/>
    </xf>
    <xf numFmtId="0" fontId="35" fillId="12" borderId="24" xfId="0" applyFont="1" applyFill="1" applyBorder="1" applyAlignment="1">
      <alignment vertical="center"/>
    </xf>
    <xf numFmtId="0" fontId="35" fillId="12" borderId="80" xfId="0" applyFont="1" applyFill="1" applyBorder="1" applyAlignment="1">
      <alignment vertical="center" wrapText="1"/>
    </xf>
    <xf numFmtId="0" fontId="8" fillId="9" borderId="151" xfId="0" applyFont="1" applyFill="1" applyBorder="1"/>
    <xf numFmtId="0" fontId="8" fillId="9" borderId="147" xfId="0" applyFont="1" applyFill="1" applyBorder="1"/>
    <xf numFmtId="0" fontId="8" fillId="9" borderId="149" xfId="0" applyFont="1" applyFill="1" applyBorder="1"/>
    <xf numFmtId="0" fontId="0" fillId="25" borderId="114" xfId="0" applyFill="1" applyBorder="1"/>
    <xf numFmtId="0" fontId="0" fillId="25" borderId="22" xfId="0" applyFill="1" applyBorder="1"/>
    <xf numFmtId="0" fontId="32" fillId="17" borderId="22" xfId="0" applyFont="1" applyFill="1" applyBorder="1"/>
    <xf numFmtId="0" fontId="41" fillId="17" borderId="153" xfId="0" applyFont="1" applyFill="1" applyBorder="1" applyAlignment="1">
      <alignment horizontal="center" vertical="center"/>
    </xf>
    <xf numFmtId="0" fontId="41" fillId="17" borderId="154" xfId="0" applyFont="1" applyFill="1" applyBorder="1" applyAlignment="1">
      <alignment horizontal="center" vertical="center"/>
    </xf>
    <xf numFmtId="0" fontId="0" fillId="25" borderId="22" xfId="0" applyFill="1" applyBorder="1" applyAlignment="1">
      <alignment wrapText="1"/>
    </xf>
    <xf numFmtId="0" fontId="60" fillId="21" borderId="114" xfId="6" applyFont="1" applyFill="1" applyBorder="1" applyAlignment="1">
      <alignment vertical="center"/>
    </xf>
    <xf numFmtId="0" fontId="60" fillId="21" borderId="22" xfId="6" applyFont="1" applyFill="1" applyBorder="1" applyAlignment="1">
      <alignment vertical="center"/>
    </xf>
    <xf numFmtId="0" fontId="0" fillId="17" borderId="22" xfId="0" applyFill="1" applyBorder="1" applyAlignment="1">
      <alignment wrapText="1"/>
    </xf>
    <xf numFmtId="0" fontId="8" fillId="0" borderId="60" xfId="0" applyFont="1" applyBorder="1" applyAlignment="1">
      <alignment horizontal="center"/>
    </xf>
    <xf numFmtId="0" fontId="8" fillId="0" borderId="0" xfId="0" applyFont="1" applyAlignment="1">
      <alignment vertical="top" wrapText="1"/>
    </xf>
    <xf numFmtId="0" fontId="8" fillId="0" borderId="0" xfId="0" applyFont="1" applyAlignment="1">
      <alignment vertical="top"/>
    </xf>
    <xf numFmtId="0" fontId="8" fillId="19" borderId="125" xfId="0" applyFont="1" applyFill="1" applyBorder="1" applyProtection="1"/>
    <xf numFmtId="0" fontId="8" fillId="19" borderId="34" xfId="0" applyFont="1" applyFill="1" applyBorder="1" applyProtection="1"/>
    <xf numFmtId="0" fontId="8" fillId="19" borderId="113" xfId="0" applyFont="1" applyFill="1" applyBorder="1" applyProtection="1"/>
    <xf numFmtId="166" fontId="8" fillId="19" borderId="22" xfId="5" applyNumberFormat="1" applyFont="1" applyFill="1" applyBorder="1" applyProtection="1"/>
    <xf numFmtId="166" fontId="8" fillId="19" borderId="125" xfId="5" applyNumberFormat="1" applyFont="1" applyFill="1" applyBorder="1" applyProtection="1"/>
    <xf numFmtId="0" fontId="8" fillId="0" borderId="125" xfId="0" applyFont="1" applyBorder="1" applyProtection="1"/>
    <xf numFmtId="0" fontId="8" fillId="22" borderId="34" xfId="0" applyFont="1" applyFill="1" applyBorder="1" applyProtection="1"/>
    <xf numFmtId="0" fontId="8" fillId="22" borderId="113" xfId="0" applyFont="1" applyFill="1" applyBorder="1" applyProtection="1"/>
    <xf numFmtId="0" fontId="8" fillId="21" borderId="125" xfId="0" applyFont="1" applyFill="1" applyBorder="1" applyProtection="1"/>
    <xf numFmtId="0" fontId="8" fillId="21" borderId="34" xfId="0" applyFont="1" applyFill="1" applyBorder="1" applyProtection="1"/>
    <xf numFmtId="0" fontId="0" fillId="21" borderId="113" xfId="0" applyFont="1" applyFill="1" applyBorder="1" applyProtection="1"/>
    <xf numFmtId="0" fontId="8" fillId="21" borderId="122" xfId="0" applyFont="1" applyFill="1" applyBorder="1" applyProtection="1"/>
    <xf numFmtId="0" fontId="8" fillId="21" borderId="18" xfId="0" applyFont="1" applyFill="1" applyBorder="1" applyProtection="1"/>
    <xf numFmtId="0" fontId="0" fillId="21" borderId="116" xfId="0" applyFont="1" applyFill="1" applyBorder="1" applyProtection="1"/>
    <xf numFmtId="4" fontId="13" fillId="5" borderId="41" xfId="3" applyNumberFormat="1" applyFont="1" applyBorder="1" applyAlignment="1" applyProtection="1">
      <alignment horizontal="right" vertical="top" wrapText="1"/>
      <protection locked="0"/>
    </xf>
    <xf numFmtId="4" fontId="13" fillId="5" borderId="17" xfId="3" applyNumberFormat="1" applyFont="1" applyAlignment="1" applyProtection="1">
      <alignment horizontal="right" vertical="top" wrapText="1"/>
      <protection locked="0"/>
    </xf>
    <xf numFmtId="4" fontId="13" fillId="5" borderId="104" xfId="3" applyNumberFormat="1" applyFont="1" applyBorder="1" applyAlignment="1" applyProtection="1">
      <alignment horizontal="right" vertical="top" wrapText="1"/>
      <protection locked="0"/>
    </xf>
    <xf numFmtId="4" fontId="13" fillId="5" borderId="101" xfId="3" applyNumberFormat="1" applyFont="1" applyBorder="1" applyAlignment="1" applyProtection="1">
      <alignment horizontal="right" vertical="top" wrapText="1"/>
      <protection locked="0"/>
    </xf>
    <xf numFmtId="0" fontId="0" fillId="18" borderId="0" xfId="0" applyFill="1" applyAlignment="1" applyProtection="1">
      <alignment horizontal="left" vertical="top" wrapText="1"/>
    </xf>
    <xf numFmtId="0" fontId="32" fillId="0" borderId="0" xfId="0" applyFont="1" applyFill="1" applyAlignment="1" applyProtection="1">
      <alignment horizontal="left" vertical="top" wrapText="1"/>
    </xf>
    <xf numFmtId="0" fontId="0" fillId="0" borderId="0" xfId="0" applyFill="1" applyAlignment="1" applyProtection="1">
      <alignment horizontal="left" vertical="top" wrapText="1"/>
    </xf>
    <xf numFmtId="0" fontId="0" fillId="18" borderId="24" xfId="0" applyFill="1" applyBorder="1" applyAlignment="1" applyProtection="1">
      <alignment horizontal="center" vertical="top" wrapText="1"/>
    </xf>
    <xf numFmtId="0" fontId="0" fillId="18" borderId="0" xfId="0" applyFill="1" applyBorder="1" applyAlignment="1" applyProtection="1">
      <alignment horizontal="center" vertical="top" wrapText="1"/>
    </xf>
    <xf numFmtId="0" fontId="0" fillId="18" borderId="6" xfId="0" applyFill="1" applyBorder="1" applyAlignment="1" applyProtection="1">
      <alignment horizontal="center" vertical="top" wrapText="1"/>
    </xf>
    <xf numFmtId="0" fontId="9" fillId="18" borderId="0" xfId="0" applyFont="1" applyFill="1" applyAlignment="1" applyProtection="1">
      <alignment horizontal="left" vertical="top" wrapText="1"/>
    </xf>
    <xf numFmtId="0" fontId="9" fillId="18" borderId="0" xfId="0" applyFont="1" applyFill="1" applyBorder="1" applyAlignment="1" applyProtection="1">
      <alignment horizontal="left" vertical="top" wrapText="1"/>
    </xf>
    <xf numFmtId="0" fontId="9" fillId="18" borderId="15" xfId="0" applyFont="1" applyFill="1" applyBorder="1" applyAlignment="1" applyProtection="1">
      <alignment horizontal="left" vertical="top" wrapText="1"/>
    </xf>
    <xf numFmtId="0" fontId="9" fillId="18" borderId="26" xfId="0" applyFont="1" applyFill="1" applyBorder="1" applyAlignment="1" applyProtection="1">
      <alignment horizontal="left" vertical="top" wrapText="1"/>
    </xf>
    <xf numFmtId="0" fontId="9" fillId="18" borderId="5" xfId="0" applyFont="1" applyFill="1" applyBorder="1" applyAlignment="1" applyProtection="1">
      <alignment horizontal="left" vertical="top" wrapText="1"/>
    </xf>
    <xf numFmtId="0" fontId="9" fillId="18" borderId="0" xfId="0" applyFont="1" applyFill="1" applyBorder="1" applyAlignment="1" applyProtection="1">
      <alignment horizontal="center" vertical="top" wrapText="1"/>
    </xf>
    <xf numFmtId="0" fontId="9" fillId="18" borderId="27" xfId="0" applyFont="1" applyFill="1" applyBorder="1" applyAlignment="1" applyProtection="1">
      <alignment horizontal="center" vertical="top" wrapText="1"/>
    </xf>
    <xf numFmtId="0" fontId="9" fillId="18" borderId="19" xfId="0" applyFont="1" applyFill="1" applyBorder="1" applyAlignment="1" applyProtection="1">
      <alignment horizontal="center" vertical="top" wrapText="1"/>
    </xf>
    <xf numFmtId="0" fontId="9" fillId="18" borderId="5" xfId="0" applyFont="1" applyFill="1" applyBorder="1" applyAlignment="1" applyProtection="1">
      <alignment horizontal="center" vertical="top" wrapText="1"/>
    </xf>
    <xf numFmtId="0" fontId="12" fillId="0" borderId="0" xfId="0" applyFont="1" applyFill="1" applyAlignment="1" applyProtection="1">
      <alignment horizontal="left" vertical="top" wrapText="1"/>
    </xf>
    <xf numFmtId="0" fontId="9" fillId="0" borderId="0" xfId="0" applyFont="1" applyFill="1" applyAlignment="1" applyProtection="1">
      <alignment horizontal="left" vertical="top" wrapText="1"/>
    </xf>
    <xf numFmtId="0" fontId="0" fillId="0" borderId="13" xfId="0" applyBorder="1" applyAlignment="1" applyProtection="1">
      <alignment horizontal="left" vertical="top" wrapText="1"/>
    </xf>
    <xf numFmtId="168" fontId="0" fillId="0" borderId="14" xfId="5" applyNumberFormat="1" applyFont="1" applyBorder="1" applyAlignment="1" applyProtection="1">
      <alignment horizontal="center" vertical="center" wrapText="1"/>
    </xf>
    <xf numFmtId="168" fontId="0" fillId="0" borderId="23" xfId="5" applyNumberFormat="1" applyFont="1" applyBorder="1" applyAlignment="1" applyProtection="1">
      <alignment horizontal="center" vertical="center" wrapText="1"/>
    </xf>
    <xf numFmtId="168" fontId="0" fillId="0" borderId="13" xfId="5" applyNumberFormat="1" applyFont="1" applyBorder="1" applyAlignment="1" applyProtection="1">
      <alignment horizontal="center" vertical="center" wrapText="1"/>
    </xf>
    <xf numFmtId="168" fontId="13" fillId="5" borderId="84" xfId="5" applyNumberFormat="1" applyFont="1" applyFill="1" applyBorder="1" applyAlignment="1" applyProtection="1">
      <alignment horizontal="center" vertical="center" wrapText="1"/>
    </xf>
    <xf numFmtId="168" fontId="13" fillId="5" borderId="53" xfId="5" applyNumberFormat="1" applyFont="1" applyFill="1" applyBorder="1" applyAlignment="1" applyProtection="1">
      <alignment horizontal="center" vertical="center" wrapText="1"/>
    </xf>
    <xf numFmtId="168" fontId="55" fillId="20" borderId="53" xfId="5" applyNumberFormat="1" applyFont="1" applyFill="1" applyBorder="1" applyAlignment="1" applyProtection="1">
      <alignment horizontal="center" vertical="center" wrapText="1"/>
    </xf>
    <xf numFmtId="168" fontId="13" fillId="5" borderId="100" xfId="5" applyNumberFormat="1" applyFont="1" applyFill="1" applyBorder="1" applyAlignment="1" applyProtection="1">
      <alignment horizontal="center" vertical="center" wrapText="1"/>
    </xf>
    <xf numFmtId="168" fontId="55" fillId="20" borderId="54" xfId="5" applyNumberFormat="1" applyFont="1" applyFill="1" applyBorder="1" applyAlignment="1" applyProtection="1">
      <alignment horizontal="center" vertical="center" wrapText="1"/>
    </xf>
    <xf numFmtId="9" fontId="32" fillId="0" borderId="0" xfId="4" applyFont="1" applyAlignment="1" applyProtection="1">
      <alignment horizontal="left" vertical="top" wrapText="1"/>
    </xf>
    <xf numFmtId="0" fontId="0" fillId="0" borderId="0" xfId="0" applyAlignment="1" applyProtection="1">
      <alignment horizontal="left" vertical="top" wrapText="1"/>
    </xf>
    <xf numFmtId="0" fontId="0" fillId="0" borderId="6" xfId="0" applyBorder="1" applyAlignment="1" applyProtection="1">
      <alignment horizontal="left" vertical="top" wrapText="1"/>
    </xf>
    <xf numFmtId="168" fontId="0" fillId="0" borderId="6" xfId="5" applyNumberFormat="1" applyFont="1" applyBorder="1" applyAlignment="1" applyProtection="1">
      <alignment horizontal="center" vertical="center" wrapText="1"/>
    </xf>
    <xf numFmtId="168" fontId="13" fillId="5" borderId="41" xfId="5" applyNumberFormat="1" applyFont="1" applyFill="1" applyBorder="1" applyAlignment="1" applyProtection="1">
      <alignment horizontal="center" vertical="center" wrapText="1"/>
    </xf>
    <xf numFmtId="168" fontId="13" fillId="5" borderId="17" xfId="5" applyNumberFormat="1" applyFont="1" applyFill="1" applyBorder="1" applyAlignment="1" applyProtection="1">
      <alignment horizontal="center" vertical="center" wrapText="1"/>
    </xf>
    <xf numFmtId="168" fontId="55" fillId="20" borderId="17" xfId="5" applyNumberFormat="1" applyFont="1" applyFill="1" applyBorder="1" applyAlignment="1" applyProtection="1">
      <alignment horizontal="center" vertical="center" wrapText="1"/>
    </xf>
    <xf numFmtId="168" fontId="13" fillId="5" borderId="127" xfId="5" applyNumberFormat="1" applyFont="1" applyFill="1" applyBorder="1" applyAlignment="1" applyProtection="1">
      <alignment horizontal="center" vertical="center" wrapText="1"/>
    </xf>
    <xf numFmtId="168" fontId="55" fillId="20" borderId="98" xfId="5" applyNumberFormat="1" applyFont="1" applyFill="1" applyBorder="1" applyAlignment="1" applyProtection="1">
      <alignment horizontal="center" vertical="center" wrapText="1"/>
    </xf>
    <xf numFmtId="0" fontId="0" fillId="0" borderId="5" xfId="0" applyBorder="1" applyAlignment="1" applyProtection="1">
      <alignment horizontal="left" vertical="top" wrapText="1"/>
    </xf>
    <xf numFmtId="168" fontId="0" fillId="0" borderId="5" xfId="5" applyNumberFormat="1" applyFont="1" applyBorder="1" applyAlignment="1" applyProtection="1">
      <alignment horizontal="center" vertical="center" wrapText="1"/>
    </xf>
    <xf numFmtId="168" fontId="13" fillId="5" borderId="85" xfId="5" applyNumberFormat="1" applyFont="1" applyFill="1" applyBorder="1" applyAlignment="1" applyProtection="1">
      <alignment horizontal="center" vertical="center" wrapText="1"/>
    </xf>
    <xf numFmtId="168" fontId="13" fillId="5" borderId="56" xfId="5" applyNumberFormat="1" applyFont="1" applyFill="1" applyBorder="1" applyAlignment="1" applyProtection="1">
      <alignment horizontal="center" vertical="center" wrapText="1"/>
    </xf>
    <xf numFmtId="168" fontId="55" fillId="20" borderId="56" xfId="5" applyNumberFormat="1" applyFont="1" applyFill="1" applyBorder="1" applyAlignment="1" applyProtection="1">
      <alignment horizontal="center" vertical="center" wrapText="1"/>
    </xf>
    <xf numFmtId="168" fontId="13" fillId="5" borderId="128" xfId="5" applyNumberFormat="1" applyFont="1" applyFill="1" applyBorder="1" applyAlignment="1" applyProtection="1">
      <alignment horizontal="center" vertical="center" wrapText="1"/>
    </xf>
    <xf numFmtId="168" fontId="55" fillId="20" borderId="99" xfId="5" applyNumberFormat="1" applyFont="1" applyFill="1" applyBorder="1" applyAlignment="1" applyProtection="1">
      <alignment horizontal="center" vertical="center" wrapText="1"/>
    </xf>
    <xf numFmtId="169" fontId="0" fillId="0" borderId="14" xfId="0" applyNumberFormat="1" applyBorder="1" applyAlignment="1" applyProtection="1">
      <alignment horizontal="center" vertical="center" wrapText="1"/>
    </xf>
    <xf numFmtId="169" fontId="0" fillId="0" borderId="23" xfId="0" applyNumberFormat="1" applyBorder="1" applyAlignment="1" applyProtection="1">
      <alignment horizontal="center" vertical="center" wrapText="1"/>
    </xf>
    <xf numFmtId="169" fontId="0" fillId="0" borderId="13" xfId="0" applyNumberFormat="1" applyBorder="1" applyAlignment="1" applyProtection="1">
      <alignment horizontal="center" vertical="center" wrapText="1"/>
    </xf>
    <xf numFmtId="169" fontId="13" fillId="5" borderId="84" xfId="3" applyNumberFormat="1" applyFont="1" applyBorder="1" applyAlignment="1" applyProtection="1">
      <alignment horizontal="center" vertical="center" wrapText="1"/>
    </xf>
    <xf numFmtId="169" fontId="13" fillId="5" borderId="53" xfId="3" applyNumberFormat="1" applyFont="1" applyBorder="1" applyAlignment="1" applyProtection="1">
      <alignment horizontal="center" vertical="center" wrapText="1"/>
    </xf>
    <xf numFmtId="169" fontId="55" fillId="20" borderId="53" xfId="3" applyNumberFormat="1" applyFont="1" applyFill="1" applyBorder="1" applyAlignment="1" applyProtection="1">
      <alignment horizontal="center" vertical="center" wrapText="1"/>
    </xf>
    <xf numFmtId="169" fontId="13" fillId="5" borderId="129" xfId="3" applyNumberFormat="1" applyFont="1" applyBorder="1" applyAlignment="1" applyProtection="1">
      <alignment horizontal="center" vertical="center" wrapText="1"/>
    </xf>
    <xf numFmtId="169" fontId="55" fillId="20" borderId="97" xfId="3" applyNumberFormat="1" applyFont="1" applyFill="1" applyBorder="1" applyAlignment="1" applyProtection="1">
      <alignment horizontal="center" vertical="center" wrapText="1"/>
    </xf>
    <xf numFmtId="169" fontId="0" fillId="0" borderId="24" xfId="0" applyNumberFormat="1" applyBorder="1" applyAlignment="1" applyProtection="1">
      <alignment horizontal="center" vertical="center" wrapText="1"/>
    </xf>
    <xf numFmtId="169" fontId="0" fillId="0" borderId="0" xfId="0" applyNumberFormat="1" applyBorder="1" applyAlignment="1" applyProtection="1">
      <alignment horizontal="center" vertical="center" wrapText="1"/>
    </xf>
    <xf numFmtId="169" fontId="0" fillId="0" borderId="6" xfId="0" applyNumberFormat="1" applyBorder="1" applyAlignment="1" applyProtection="1">
      <alignment horizontal="center" vertical="center" wrapText="1"/>
    </xf>
    <xf numFmtId="169" fontId="13" fillId="5" borderId="41" xfId="3" applyNumberFormat="1" applyFont="1" applyBorder="1" applyAlignment="1" applyProtection="1">
      <alignment horizontal="center" vertical="center" wrapText="1"/>
    </xf>
    <xf numFmtId="169" fontId="13" fillId="5" borderId="17" xfId="3" applyNumberFormat="1" applyFont="1" applyBorder="1" applyAlignment="1" applyProtection="1">
      <alignment horizontal="center" vertical="center" wrapText="1"/>
    </xf>
    <xf numFmtId="169" fontId="55" fillId="20" borderId="17" xfId="3" applyNumberFormat="1" applyFont="1" applyFill="1" applyBorder="1" applyAlignment="1" applyProtection="1">
      <alignment horizontal="center" vertical="center" wrapText="1"/>
    </xf>
    <xf numFmtId="169" fontId="13" fillId="5" borderId="127" xfId="3" applyNumberFormat="1" applyFont="1" applyBorder="1" applyAlignment="1" applyProtection="1">
      <alignment horizontal="center" vertical="center" wrapText="1"/>
    </xf>
    <xf numFmtId="169" fontId="55" fillId="20" borderId="98" xfId="3" applyNumberFormat="1" applyFont="1" applyFill="1" applyBorder="1" applyAlignment="1" applyProtection="1">
      <alignment horizontal="center" vertical="center" wrapText="1"/>
    </xf>
    <xf numFmtId="169" fontId="0" fillId="0" borderId="15" xfId="0" applyNumberFormat="1" applyBorder="1" applyAlignment="1" applyProtection="1">
      <alignment horizontal="center" vertical="center" wrapText="1"/>
    </xf>
    <xf numFmtId="169" fontId="0" fillId="0" borderId="26" xfId="0" applyNumberFormat="1" applyBorder="1" applyAlignment="1" applyProtection="1">
      <alignment horizontal="center" vertical="center" wrapText="1"/>
    </xf>
    <xf numFmtId="169" fontId="0" fillId="0" borderId="5" xfId="0" applyNumberFormat="1" applyBorder="1" applyAlignment="1" applyProtection="1">
      <alignment horizontal="center" vertical="center" wrapText="1"/>
    </xf>
    <xf numFmtId="169" fontId="13" fillId="5" borderId="85" xfId="3" applyNumberFormat="1" applyFont="1" applyBorder="1" applyAlignment="1" applyProtection="1">
      <alignment horizontal="center" vertical="center" wrapText="1"/>
    </xf>
    <xf numFmtId="169" fontId="13" fillId="5" borderId="56" xfId="3" applyNumberFormat="1" applyFont="1" applyBorder="1" applyAlignment="1" applyProtection="1">
      <alignment horizontal="center" vertical="center" wrapText="1"/>
    </xf>
    <xf numFmtId="169" fontId="55" fillId="20" borderId="56" xfId="3" applyNumberFormat="1" applyFont="1" applyFill="1" applyBorder="1" applyAlignment="1" applyProtection="1">
      <alignment horizontal="center" vertical="center" wrapText="1"/>
    </xf>
    <xf numFmtId="169" fontId="13" fillId="5" borderId="128" xfId="3" applyNumberFormat="1" applyFont="1" applyBorder="1" applyAlignment="1" applyProtection="1">
      <alignment horizontal="center" vertical="center" wrapText="1"/>
    </xf>
    <xf numFmtId="169" fontId="55" fillId="20" borderId="99" xfId="3" applyNumberFormat="1" applyFont="1" applyFill="1" applyBorder="1" applyAlignment="1" applyProtection="1">
      <alignment horizontal="center" vertical="center" wrapText="1"/>
    </xf>
    <xf numFmtId="9" fontId="32" fillId="0" borderId="18" xfId="0" applyNumberFormat="1" applyFont="1" applyBorder="1" applyAlignment="1" applyProtection="1">
      <alignment horizontal="left" vertical="top" wrapText="1"/>
    </xf>
    <xf numFmtId="0" fontId="0" fillId="0" borderId="18" xfId="0" applyBorder="1" applyAlignment="1" applyProtection="1">
      <alignment horizontal="left" vertical="top" wrapText="1"/>
    </xf>
    <xf numFmtId="0" fontId="32" fillId="0" borderId="0" xfId="0" applyFont="1" applyBorder="1" applyAlignment="1" applyProtection="1">
      <alignment horizontal="left" vertical="top" wrapText="1"/>
    </xf>
    <xf numFmtId="0" fontId="0" fillId="0" borderId="0" xfId="0" applyBorder="1" applyAlignment="1" applyProtection="1">
      <alignment horizontal="left" vertical="top" wrapText="1"/>
    </xf>
    <xf numFmtId="0" fontId="32" fillId="0" borderId="21" xfId="0" applyFont="1" applyBorder="1" applyAlignment="1" applyProtection="1">
      <alignment horizontal="left" vertical="top" wrapText="1"/>
    </xf>
    <xf numFmtId="0" fontId="0" fillId="0" borderId="21" xfId="0" applyBorder="1" applyAlignment="1" applyProtection="1">
      <alignment horizontal="left" vertical="top" wrapText="1"/>
    </xf>
    <xf numFmtId="0" fontId="8" fillId="16" borderId="28" xfId="0" applyFont="1" applyFill="1" applyBorder="1" applyAlignment="1" applyProtection="1">
      <alignment horizontal="left" vertical="top" wrapText="1"/>
    </xf>
    <xf numFmtId="0" fontId="0" fillId="16" borderId="29" xfId="0" applyFill="1" applyBorder="1" applyAlignment="1" applyProtection="1">
      <alignment horizontal="left" vertical="top" wrapText="1"/>
    </xf>
    <xf numFmtId="0" fontId="0" fillId="16" borderId="30" xfId="0" applyFill="1" applyBorder="1" applyAlignment="1" applyProtection="1">
      <alignment horizontal="left" vertical="top" wrapText="1"/>
    </xf>
    <xf numFmtId="0" fontId="53" fillId="16" borderId="29" xfId="0" applyFont="1" applyFill="1" applyBorder="1" applyAlignment="1" applyProtection="1">
      <alignment horizontal="left" vertical="top" wrapText="1"/>
    </xf>
    <xf numFmtId="0" fontId="13" fillId="16" borderId="138" xfId="3" applyFont="1" applyFill="1" applyBorder="1" applyAlignment="1" applyProtection="1">
      <alignment horizontal="right" vertical="top" wrapText="1"/>
    </xf>
    <xf numFmtId="0" fontId="55" fillId="16" borderId="138" xfId="3" applyFont="1" applyFill="1" applyBorder="1" applyAlignment="1" applyProtection="1">
      <alignment horizontal="right" vertical="top" wrapText="1"/>
    </xf>
    <xf numFmtId="0" fontId="13" fillId="16" borderId="139" xfId="3" applyFont="1" applyFill="1" applyBorder="1" applyAlignment="1" applyProtection="1">
      <alignment horizontal="right" vertical="top" wrapText="1"/>
    </xf>
    <xf numFmtId="0" fontId="55" fillId="16" borderId="30" xfId="3" applyFont="1" applyFill="1" applyBorder="1" applyAlignment="1" applyProtection="1">
      <alignment horizontal="right" vertical="top" wrapText="1"/>
    </xf>
    <xf numFmtId="0" fontId="0" fillId="7" borderId="6" xfId="0" applyFill="1" applyBorder="1" applyAlignment="1" applyProtection="1">
      <alignment horizontal="left" vertical="top" wrapText="1"/>
    </xf>
    <xf numFmtId="168" fontId="56" fillId="20" borderId="24" xfId="5" applyNumberFormat="1" applyFont="1" applyFill="1" applyBorder="1" applyAlignment="1" applyProtection="1">
      <alignment horizontal="center" vertical="center" wrapText="1"/>
    </xf>
    <xf numFmtId="168" fontId="56" fillId="20" borderId="0" xfId="5" applyNumberFormat="1" applyFont="1" applyFill="1" applyBorder="1" applyAlignment="1" applyProtection="1">
      <alignment horizontal="center" vertical="center" wrapText="1"/>
    </xf>
    <xf numFmtId="168" fontId="56" fillId="20" borderId="6" xfId="5" applyNumberFormat="1" applyFont="1" applyFill="1" applyBorder="1" applyAlignment="1" applyProtection="1">
      <alignment horizontal="center" vertical="center" wrapText="1"/>
    </xf>
    <xf numFmtId="168" fontId="55" fillId="23" borderId="134" xfId="5" applyNumberFormat="1" applyFont="1" applyFill="1" applyBorder="1" applyAlignment="1" applyProtection="1">
      <alignment horizontal="center" vertical="center" wrapText="1"/>
    </xf>
    <xf numFmtId="168" fontId="55" fillId="23" borderId="135" xfId="5" applyNumberFormat="1" applyFont="1" applyFill="1" applyBorder="1" applyAlignment="1" applyProtection="1">
      <alignment horizontal="center" vertical="center" wrapText="1"/>
    </xf>
    <xf numFmtId="168" fontId="55" fillId="20" borderId="135" xfId="5" applyNumberFormat="1" applyFont="1" applyFill="1" applyBorder="1" applyAlignment="1" applyProtection="1">
      <alignment horizontal="center" vertical="center" wrapText="1"/>
    </xf>
    <xf numFmtId="168" fontId="55" fillId="23" borderId="136" xfId="5" applyNumberFormat="1" applyFont="1" applyFill="1" applyBorder="1" applyAlignment="1" applyProtection="1">
      <alignment horizontal="center" vertical="center" wrapText="1"/>
    </xf>
    <xf numFmtId="168" fontId="55" fillId="20" borderId="137" xfId="5" applyNumberFormat="1" applyFont="1" applyFill="1" applyBorder="1" applyAlignment="1" applyProtection="1">
      <alignment horizontal="center" vertical="center" wrapText="1"/>
    </xf>
    <xf numFmtId="9" fontId="32" fillId="0" borderId="24" xfId="0" applyNumberFormat="1" applyFont="1" applyBorder="1" applyAlignment="1" applyProtection="1">
      <alignment horizontal="left" vertical="top" wrapText="1"/>
    </xf>
    <xf numFmtId="168" fontId="55" fillId="23" borderId="41" xfId="5" applyNumberFormat="1" applyFont="1" applyFill="1" applyBorder="1" applyAlignment="1" applyProtection="1">
      <alignment horizontal="center" vertical="center" wrapText="1"/>
    </xf>
    <xf numFmtId="168" fontId="55" fillId="23" borderId="17" xfId="5" applyNumberFormat="1" applyFont="1" applyFill="1" applyBorder="1" applyAlignment="1" applyProtection="1">
      <alignment horizontal="center" vertical="center" wrapText="1"/>
    </xf>
    <xf numFmtId="168" fontId="55" fillId="23" borderId="127" xfId="5" applyNumberFormat="1" applyFont="1" applyFill="1" applyBorder="1" applyAlignment="1" applyProtection="1">
      <alignment horizontal="center" vertical="center" wrapText="1"/>
    </xf>
    <xf numFmtId="0" fontId="0" fillId="7" borderId="5" xfId="0" applyFill="1" applyBorder="1" applyAlignment="1" applyProtection="1">
      <alignment horizontal="left" vertical="top" wrapText="1"/>
    </xf>
    <xf numFmtId="168" fontId="56" fillId="20" borderId="5" xfId="5" applyNumberFormat="1" applyFont="1" applyFill="1" applyBorder="1" applyAlignment="1" applyProtection="1">
      <alignment horizontal="center" vertical="center" wrapText="1"/>
    </xf>
    <xf numFmtId="168" fontId="55" fillId="23" borderId="85" xfId="5" applyNumberFormat="1" applyFont="1" applyFill="1" applyBorder="1" applyAlignment="1" applyProtection="1">
      <alignment horizontal="center" vertical="center" wrapText="1"/>
    </xf>
    <xf numFmtId="168" fontId="55" fillId="23" borderId="56" xfId="5" applyNumberFormat="1" applyFont="1" applyFill="1" applyBorder="1" applyAlignment="1" applyProtection="1">
      <alignment horizontal="center" vertical="center" wrapText="1"/>
    </xf>
    <xf numFmtId="168" fontId="55" fillId="23" borderId="128" xfId="5" applyNumberFormat="1" applyFont="1" applyFill="1" applyBorder="1" applyAlignment="1" applyProtection="1">
      <alignment horizontal="center" vertical="center" wrapText="1"/>
    </xf>
    <xf numFmtId="168" fontId="55" fillId="23" borderId="84" xfId="5" applyNumberFormat="1" applyFont="1" applyFill="1" applyBorder="1" applyAlignment="1" applyProtection="1">
      <alignment horizontal="center" vertical="center" wrapText="1"/>
    </xf>
    <xf numFmtId="168" fontId="55" fillId="23" borderId="53" xfId="5" applyNumberFormat="1" applyFont="1" applyFill="1" applyBorder="1" applyAlignment="1" applyProtection="1">
      <alignment horizontal="center" vertical="center" wrapText="1"/>
    </xf>
    <xf numFmtId="168" fontId="55" fillId="23" borderId="129" xfId="5" applyNumberFormat="1" applyFont="1" applyFill="1" applyBorder="1" applyAlignment="1" applyProtection="1">
      <alignment horizontal="center" vertical="center" wrapText="1"/>
    </xf>
    <xf numFmtId="168" fontId="55" fillId="20" borderId="97" xfId="5" applyNumberFormat="1" applyFont="1" applyFill="1" applyBorder="1" applyAlignment="1" applyProtection="1">
      <alignment horizontal="center" vertical="center" wrapText="1"/>
    </xf>
    <xf numFmtId="0" fontId="32" fillId="0" borderId="0" xfId="0" applyFont="1" applyAlignment="1" applyProtection="1">
      <alignment horizontal="left" vertical="top" wrapText="1"/>
    </xf>
    <xf numFmtId="169" fontId="56" fillId="20" borderId="6" xfId="5" applyNumberFormat="1" applyFont="1" applyFill="1" applyBorder="1" applyAlignment="1" applyProtection="1">
      <alignment horizontal="center" vertical="center" wrapText="1"/>
    </xf>
    <xf numFmtId="169" fontId="55" fillId="23" borderId="84" xfId="5" applyNumberFormat="1" applyFont="1" applyFill="1" applyBorder="1" applyAlignment="1" applyProtection="1">
      <alignment horizontal="center" vertical="center" wrapText="1"/>
    </xf>
    <xf numFmtId="169" fontId="55" fillId="23" borderId="53" xfId="5" applyNumberFormat="1" applyFont="1" applyFill="1" applyBorder="1" applyAlignment="1" applyProtection="1">
      <alignment horizontal="center" vertical="center" wrapText="1"/>
    </xf>
    <xf numFmtId="169" fontId="55" fillId="20" borderId="53" xfId="5" applyNumberFormat="1" applyFont="1" applyFill="1" applyBorder="1" applyAlignment="1" applyProtection="1">
      <alignment horizontal="center" vertical="center" wrapText="1"/>
    </xf>
    <xf numFmtId="169" fontId="55" fillId="23" borderId="129" xfId="5" applyNumberFormat="1" applyFont="1" applyFill="1" applyBorder="1" applyAlignment="1" applyProtection="1">
      <alignment horizontal="center" vertical="center" wrapText="1"/>
    </xf>
    <xf numFmtId="169" fontId="55" fillId="20" borderId="97" xfId="5" applyNumberFormat="1" applyFont="1" applyFill="1" applyBorder="1" applyAlignment="1" applyProtection="1">
      <alignment horizontal="center" vertical="center" wrapText="1"/>
    </xf>
    <xf numFmtId="169" fontId="55" fillId="23" borderId="41" xfId="5" applyNumberFormat="1" applyFont="1" applyFill="1" applyBorder="1" applyAlignment="1" applyProtection="1">
      <alignment horizontal="center" vertical="center" wrapText="1"/>
    </xf>
    <xf numFmtId="169" fontId="55" fillId="23" borderId="17" xfId="5" applyNumberFormat="1" applyFont="1" applyFill="1" applyBorder="1" applyAlignment="1" applyProtection="1">
      <alignment horizontal="center" vertical="center" wrapText="1"/>
    </xf>
    <xf numFmtId="169" fontId="55" fillId="20" borderId="17" xfId="5" applyNumberFormat="1" applyFont="1" applyFill="1" applyBorder="1" applyAlignment="1" applyProtection="1">
      <alignment horizontal="center" vertical="center" wrapText="1"/>
    </xf>
    <xf numFmtId="169" fontId="55" fillId="23" borderId="127" xfId="5" applyNumberFormat="1" applyFont="1" applyFill="1" applyBorder="1" applyAlignment="1" applyProtection="1">
      <alignment horizontal="center" vertical="center" wrapText="1"/>
    </xf>
    <xf numFmtId="169" fontId="55" fillId="20" borderId="98" xfId="5" applyNumberFormat="1" applyFont="1" applyFill="1" applyBorder="1" applyAlignment="1" applyProtection="1">
      <alignment horizontal="center" vertical="center" wrapText="1"/>
    </xf>
    <xf numFmtId="169" fontId="56" fillId="20" borderId="5" xfId="5" applyNumberFormat="1" applyFont="1" applyFill="1" applyBorder="1" applyAlignment="1" applyProtection="1">
      <alignment horizontal="center" vertical="center" wrapText="1"/>
    </xf>
    <xf numFmtId="169" fontId="55" fillId="23" borderId="85" xfId="5" applyNumberFormat="1" applyFont="1" applyFill="1" applyBorder="1" applyAlignment="1" applyProtection="1">
      <alignment horizontal="center" vertical="center" wrapText="1"/>
    </xf>
    <xf numFmtId="169" fontId="55" fillId="23" borderId="56" xfId="5" applyNumberFormat="1" applyFont="1" applyFill="1" applyBorder="1" applyAlignment="1" applyProtection="1">
      <alignment horizontal="center" vertical="center" wrapText="1"/>
    </xf>
    <xf numFmtId="169" fontId="55" fillId="20" borderId="56" xfId="5" applyNumberFormat="1" applyFont="1" applyFill="1" applyBorder="1" applyAlignment="1" applyProtection="1">
      <alignment horizontal="center" vertical="center" wrapText="1"/>
    </xf>
    <xf numFmtId="169" fontId="55" fillId="23" borderId="128" xfId="5" applyNumberFormat="1" applyFont="1" applyFill="1" applyBorder="1" applyAlignment="1" applyProtection="1">
      <alignment horizontal="center" vertical="center" wrapText="1"/>
    </xf>
    <xf numFmtId="169" fontId="55" fillId="20" borderId="99" xfId="5" applyNumberFormat="1" applyFont="1" applyFill="1" applyBorder="1" applyAlignment="1" applyProtection="1">
      <alignment horizontal="center" vertical="center" wrapText="1"/>
    </xf>
    <xf numFmtId="0" fontId="0" fillId="0" borderId="20" xfId="0" applyBorder="1" applyAlignment="1" applyProtection="1">
      <alignment horizontal="left" vertical="top" wrapText="1"/>
    </xf>
    <xf numFmtId="0" fontId="0" fillId="0" borderId="19" xfId="0" applyBorder="1" applyAlignment="1" applyProtection="1">
      <alignment horizontal="left" vertical="top" wrapText="1"/>
    </xf>
    <xf numFmtId="0" fontId="0" fillId="0" borderId="6" xfId="0" applyFont="1" applyBorder="1" applyAlignment="1">
      <alignment horizontal="left"/>
    </xf>
    <xf numFmtId="3" fontId="7" fillId="4" borderId="80" xfId="2" applyNumberFormat="1" applyBorder="1" applyAlignment="1">
      <alignment horizontal="right"/>
    </xf>
    <xf numFmtId="0" fontId="34" fillId="17" borderId="155" xfId="0" applyFont="1" applyFill="1" applyBorder="1" applyAlignment="1">
      <alignment horizontal="center" vertical="center"/>
    </xf>
    <xf numFmtId="0" fontId="34" fillId="0" borderId="155" xfId="0" applyFont="1" applyBorder="1" applyAlignment="1">
      <alignment horizontal="center" vertical="center"/>
    </xf>
    <xf numFmtId="0" fontId="34" fillId="0" borderId="131" xfId="0" applyFont="1" applyFill="1" applyBorder="1" applyAlignment="1">
      <alignment horizontal="center" vertical="center"/>
    </xf>
    <xf numFmtId="0" fontId="34" fillId="0" borderId="130" xfId="0" applyFont="1" applyFill="1" applyBorder="1" applyAlignment="1">
      <alignment horizontal="center" vertical="center"/>
    </xf>
    <xf numFmtId="3" fontId="7" fillId="4" borderId="93" xfId="2" applyNumberFormat="1" applyBorder="1" applyProtection="1">
      <protection locked="0"/>
    </xf>
    <xf numFmtId="3" fontId="7" fillId="4" borderId="36" xfId="2" applyNumberFormat="1" applyBorder="1" applyProtection="1">
      <protection locked="0"/>
    </xf>
    <xf numFmtId="3" fontId="7" fillId="4" borderId="78" xfId="2" applyNumberFormat="1" applyBorder="1" applyProtection="1">
      <protection locked="0"/>
    </xf>
    <xf numFmtId="0" fontId="5" fillId="26" borderId="4" xfId="0" applyFont="1" applyFill="1" applyBorder="1" applyAlignment="1">
      <alignment horizontal="left" vertical="top" wrapText="1"/>
    </xf>
    <xf numFmtId="0" fontId="5" fillId="26" borderId="5" xfId="0" applyFont="1" applyFill="1" applyBorder="1" applyAlignment="1">
      <alignment horizontal="justify" vertical="top" wrapText="1"/>
    </xf>
    <xf numFmtId="0" fontId="5" fillId="26" borderId="5" xfId="0" applyFont="1" applyFill="1" applyBorder="1" applyAlignment="1">
      <alignment horizontal="center" vertical="top" wrapText="1"/>
    </xf>
    <xf numFmtId="0" fontId="5" fillId="26" borderId="6" xfId="0" applyFont="1" applyFill="1" applyBorder="1" applyAlignment="1">
      <alignment horizontal="justify" vertical="top" wrapText="1"/>
    </xf>
    <xf numFmtId="0" fontId="5" fillId="26" borderId="24" xfId="0" applyFont="1" applyFill="1" applyBorder="1" applyAlignment="1">
      <alignment horizontal="left" vertical="top" wrapText="1"/>
    </xf>
    <xf numFmtId="0" fontId="5" fillId="26" borderId="69" xfId="0" applyFont="1" applyFill="1" applyBorder="1" applyAlignment="1">
      <alignment horizontal="justify" vertical="top" wrapText="1"/>
    </xf>
    <xf numFmtId="0" fontId="5" fillId="26" borderId="6" xfId="0" applyFont="1" applyFill="1" applyBorder="1" applyAlignment="1">
      <alignment horizontal="center" vertical="top" wrapText="1"/>
    </xf>
    <xf numFmtId="0" fontId="5" fillId="26" borderId="69" xfId="0" applyFont="1" applyFill="1" applyBorder="1" applyAlignment="1">
      <alignment horizontal="left" vertical="top" wrapText="1"/>
    </xf>
    <xf numFmtId="0" fontId="5" fillId="26" borderId="69" xfId="0" applyFont="1" applyFill="1" applyBorder="1" applyAlignment="1">
      <alignment horizontal="center" vertical="top" wrapText="1"/>
    </xf>
    <xf numFmtId="2" fontId="3" fillId="17" borderId="6" xfId="1" applyNumberFormat="1" applyFont="1" applyFill="1" applyBorder="1" applyAlignment="1">
      <alignment vertical="top" wrapText="1"/>
    </xf>
    <xf numFmtId="2" fontId="3" fillId="17" borderId="69" xfId="1" applyNumberFormat="1" applyFont="1" applyFill="1" applyBorder="1" applyAlignment="1">
      <alignment vertical="top" wrapText="1"/>
    </xf>
    <xf numFmtId="0" fontId="25" fillId="0" borderId="0" xfId="0" applyFont="1" applyAlignment="1" applyProtection="1">
      <alignment vertical="center"/>
    </xf>
    <xf numFmtId="0" fontId="0" fillId="0" borderId="0" xfId="0" applyProtection="1"/>
    <xf numFmtId="166" fontId="8" fillId="19" borderId="144" xfId="5" applyNumberFormat="1" applyFont="1" applyFill="1" applyBorder="1" applyProtection="1"/>
    <xf numFmtId="0" fontId="54" fillId="0" borderId="0" xfId="0" applyFont="1" applyFill="1" applyProtection="1"/>
    <xf numFmtId="0" fontId="8" fillId="0" borderId="125" xfId="0" applyFont="1" applyFill="1" applyBorder="1" applyProtection="1"/>
    <xf numFmtId="0" fontId="0" fillId="0" borderId="125" xfId="0" applyBorder="1" applyProtection="1"/>
    <xf numFmtId="0" fontId="0" fillId="0" borderId="34" xfId="0" applyBorder="1" applyProtection="1"/>
    <xf numFmtId="0" fontId="0" fillId="17" borderId="113" xfId="0" applyFont="1" applyFill="1" applyBorder="1" applyProtection="1"/>
    <xf numFmtId="0" fontId="0" fillId="0" borderId="0" xfId="0" applyFill="1" applyBorder="1" applyProtection="1"/>
    <xf numFmtId="0" fontId="0" fillId="17" borderId="113" xfId="0" applyFill="1" applyBorder="1" applyProtection="1"/>
    <xf numFmtId="0" fontId="0" fillId="0" borderId="0" xfId="0" applyFill="1" applyProtection="1"/>
    <xf numFmtId="0" fontId="0" fillId="0" borderId="0" xfId="0" applyAlignment="1" applyProtection="1"/>
    <xf numFmtId="166" fontId="61" fillId="19" borderId="22" xfId="5" applyNumberFormat="1" applyFont="1" applyFill="1" applyBorder="1" applyProtection="1"/>
    <xf numFmtId="166" fontId="61" fillId="19" borderId="125" xfId="5" applyNumberFormat="1" applyFont="1" applyFill="1" applyBorder="1" applyProtection="1"/>
    <xf numFmtId="166" fontId="61" fillId="19" borderId="144" xfId="5" applyNumberFormat="1" applyFont="1" applyFill="1" applyBorder="1" applyProtection="1"/>
    <xf numFmtId="166" fontId="56" fillId="22" borderId="22" xfId="5" applyNumberFormat="1" applyFont="1" applyFill="1" applyBorder="1" applyProtection="1"/>
    <xf numFmtId="166" fontId="56" fillId="22" borderId="125" xfId="5" applyNumberFormat="1" applyFont="1" applyFill="1" applyBorder="1" applyProtection="1"/>
    <xf numFmtId="166" fontId="56" fillId="22" borderId="144" xfId="5" applyNumberFormat="1" applyFont="1" applyFill="1" applyBorder="1" applyProtection="1"/>
    <xf numFmtId="166" fontId="62" fillId="21" borderId="22" xfId="5" applyNumberFormat="1" applyFont="1" applyFill="1" applyBorder="1" applyProtection="1"/>
    <xf numFmtId="166" fontId="62" fillId="21" borderId="125" xfId="5" applyNumberFormat="1" applyFont="1" applyFill="1" applyBorder="1" applyProtection="1"/>
    <xf numFmtId="166" fontId="62" fillId="21" borderId="144" xfId="5" applyNumberFormat="1" applyFont="1" applyFill="1" applyBorder="1" applyProtection="1"/>
    <xf numFmtId="166" fontId="62" fillId="21" borderId="22" xfId="5" applyNumberFormat="1" applyFont="1" applyFill="1" applyBorder="1" applyAlignment="1" applyProtection="1">
      <alignment horizontal="center"/>
    </xf>
    <xf numFmtId="166" fontId="62" fillId="21" borderId="125" xfId="5" applyNumberFormat="1" applyFont="1" applyFill="1" applyBorder="1" applyAlignment="1" applyProtection="1">
      <alignment horizontal="center"/>
    </xf>
    <xf numFmtId="166" fontId="62" fillId="21" borderId="144" xfId="5" applyNumberFormat="1" applyFont="1" applyFill="1" applyBorder="1" applyAlignment="1" applyProtection="1">
      <alignment horizontal="center"/>
    </xf>
    <xf numFmtId="166" fontId="62" fillId="21" borderId="86" xfId="5" applyNumberFormat="1" applyFont="1" applyFill="1" applyBorder="1" applyProtection="1"/>
    <xf numFmtId="166" fontId="62" fillId="21" borderId="122" xfId="5" applyNumberFormat="1" applyFont="1" applyFill="1" applyBorder="1" applyProtection="1"/>
    <xf numFmtId="166" fontId="62" fillId="21" borderId="152" xfId="5" applyNumberFormat="1" applyFont="1" applyFill="1" applyBorder="1" applyProtection="1"/>
    <xf numFmtId="166" fontId="62" fillId="21" borderId="145" xfId="5" applyNumberFormat="1" applyFont="1" applyFill="1" applyBorder="1" applyProtection="1"/>
    <xf numFmtId="0" fontId="66" fillId="13" borderId="6" xfId="0" applyFont="1" applyFill="1" applyBorder="1" applyAlignment="1">
      <alignment horizontal="center" vertical="center"/>
    </xf>
    <xf numFmtId="3" fontId="67" fillId="14" borderId="28" xfId="0" applyNumberFormat="1" applyFont="1" applyFill="1" applyBorder="1" applyAlignment="1">
      <alignment horizontal="center" vertical="center"/>
    </xf>
    <xf numFmtId="3" fontId="67" fillId="14" borderId="30" xfId="0" applyNumberFormat="1" applyFont="1" applyFill="1" applyBorder="1" applyAlignment="1">
      <alignment horizontal="center" vertical="center"/>
    </xf>
    <xf numFmtId="0" fontId="66" fillId="22" borderId="24" xfId="0" applyFont="1" applyFill="1" applyBorder="1" applyAlignment="1">
      <alignment horizontal="center" vertical="center"/>
    </xf>
    <xf numFmtId="0" fontId="66" fillId="22" borderId="6" xfId="0" applyFont="1" applyFill="1" applyBorder="1" applyAlignment="1">
      <alignment horizontal="center" vertical="center"/>
    </xf>
    <xf numFmtId="3" fontId="66" fillId="22" borderId="24" xfId="0" applyNumberFormat="1" applyFont="1" applyFill="1" applyBorder="1" applyAlignment="1">
      <alignment horizontal="center" vertical="center"/>
    </xf>
    <xf numFmtId="3" fontId="66" fillId="22" borderId="6" xfId="0" applyNumberFormat="1" applyFont="1" applyFill="1" applyBorder="1" applyAlignment="1">
      <alignment horizontal="center" vertical="center"/>
    </xf>
    <xf numFmtId="0" fontId="66" fillId="22" borderId="131" xfId="0" applyFont="1" applyFill="1" applyBorder="1" applyAlignment="1">
      <alignment horizontal="center" vertical="center"/>
    </xf>
    <xf numFmtId="0" fontId="66" fillId="22" borderId="130" xfId="0" applyFont="1" applyFill="1" applyBorder="1" applyAlignment="1">
      <alignment horizontal="center" vertical="center"/>
    </xf>
    <xf numFmtId="0" fontId="34" fillId="17" borderId="24" xfId="0" applyFont="1" applyFill="1" applyBorder="1" applyAlignment="1">
      <alignment horizontal="center" vertical="center"/>
    </xf>
    <xf numFmtId="0" fontId="34" fillId="17" borderId="131" xfId="0" applyFont="1" applyFill="1" applyBorder="1" applyAlignment="1">
      <alignment horizontal="center" vertical="center"/>
    </xf>
    <xf numFmtId="0" fontId="34" fillId="17" borderId="91" xfId="3" applyFont="1" applyFill="1" applyBorder="1" applyAlignment="1">
      <alignment horizontal="center"/>
    </xf>
    <xf numFmtId="0" fontId="34" fillId="17" borderId="133" xfId="3" applyFont="1" applyFill="1" applyBorder="1" applyAlignment="1">
      <alignment horizontal="center"/>
    </xf>
    <xf numFmtId="0" fontId="63" fillId="22" borderId="65" xfId="0" applyFont="1" applyFill="1" applyBorder="1" applyAlignment="1">
      <alignment horizontal="center" vertical="center"/>
    </xf>
    <xf numFmtId="0" fontId="63" fillId="22" borderId="64" xfId="0" applyFont="1" applyFill="1" applyBorder="1" applyAlignment="1">
      <alignment horizontal="center" vertical="center"/>
    </xf>
    <xf numFmtId="0" fontId="56" fillId="22" borderId="119" xfId="0" applyFont="1" applyFill="1" applyBorder="1"/>
    <xf numFmtId="0" fontId="56" fillId="22" borderId="60" xfId="0" applyFont="1" applyFill="1" applyBorder="1"/>
    <xf numFmtId="0" fontId="56" fillId="22" borderId="22" xfId="0" applyFont="1" applyFill="1" applyBorder="1"/>
    <xf numFmtId="0" fontId="56" fillId="22" borderId="113" xfId="0" applyFont="1" applyFill="1" applyBorder="1"/>
    <xf numFmtId="0" fontId="56" fillId="22" borderId="86" xfId="0" applyFont="1" applyFill="1" applyBorder="1"/>
    <xf numFmtId="0" fontId="56" fillId="22" borderId="116" xfId="0" applyFont="1" applyFill="1" applyBorder="1"/>
    <xf numFmtId="0" fontId="56" fillId="22" borderId="115" xfId="0" applyFont="1" applyFill="1" applyBorder="1"/>
    <xf numFmtId="4" fontId="65" fillId="24" borderId="51" xfId="2" applyNumberFormat="1" applyFont="1" applyFill="1" applyBorder="1" applyAlignment="1">
      <alignment horizontal="right" vertical="top" wrapText="1"/>
    </xf>
    <xf numFmtId="4" fontId="65" fillId="24" borderId="42" xfId="2" applyNumberFormat="1" applyFont="1" applyFill="1" applyBorder="1" applyAlignment="1">
      <alignment horizontal="right" vertical="top" wrapText="1"/>
    </xf>
    <xf numFmtId="4" fontId="65" fillId="24" borderId="52" xfId="2" applyNumberFormat="1" applyFont="1" applyFill="1" applyBorder="1" applyAlignment="1">
      <alignment horizontal="right" vertical="top" wrapText="1"/>
    </xf>
    <xf numFmtId="4" fontId="65" fillId="24" borderId="106" xfId="2" applyNumberFormat="1" applyFont="1" applyFill="1" applyBorder="1" applyAlignment="1">
      <alignment horizontal="right" vertical="top" wrapText="1"/>
    </xf>
    <xf numFmtId="4" fontId="65" fillId="24" borderId="95" xfId="2" applyNumberFormat="1" applyFont="1" applyFill="1" applyBorder="1" applyAlignment="1">
      <alignment horizontal="right" vertical="top" wrapText="1"/>
    </xf>
    <xf numFmtId="4" fontId="65" fillId="24" borderId="109" xfId="2" applyNumberFormat="1" applyFont="1" applyFill="1" applyBorder="1" applyAlignment="1">
      <alignment horizontal="right" vertical="top" wrapText="1"/>
    </xf>
    <xf numFmtId="4" fontId="65" fillId="24" borderId="107" xfId="2" applyNumberFormat="1" applyFont="1" applyFill="1" applyBorder="1" applyAlignment="1">
      <alignment horizontal="right" vertical="top" wrapText="1"/>
    </xf>
    <xf numFmtId="4" fontId="65" fillId="24" borderId="46" xfId="2" applyNumberFormat="1" applyFont="1" applyFill="1" applyBorder="1" applyAlignment="1">
      <alignment horizontal="right" vertical="top" wrapText="1"/>
    </xf>
    <xf numFmtId="4" fontId="65" fillId="24" borderId="45" xfId="2" applyNumberFormat="1" applyFont="1" applyFill="1" applyBorder="1" applyAlignment="1">
      <alignment horizontal="right" vertical="top" wrapText="1"/>
    </xf>
    <xf numFmtId="4" fontId="64" fillId="24" borderId="26" xfId="1" applyNumberFormat="1" applyFont="1" applyFill="1" applyBorder="1" applyAlignment="1">
      <alignment horizontal="right" vertical="top" wrapText="1"/>
    </xf>
    <xf numFmtId="4" fontId="65" fillId="24" borderId="44" xfId="2" applyNumberFormat="1" applyFont="1" applyFill="1" applyBorder="1" applyAlignment="1">
      <alignment horizontal="right" vertical="top" wrapText="1"/>
    </xf>
    <xf numFmtId="4" fontId="65" fillId="24" borderId="108" xfId="2" applyNumberFormat="1" applyFont="1" applyFill="1" applyBorder="1" applyAlignment="1">
      <alignment horizontal="right" vertical="top" wrapText="1"/>
    </xf>
    <xf numFmtId="4" fontId="65" fillId="24" borderId="43" xfId="2" applyNumberFormat="1" applyFont="1" applyFill="1" applyBorder="1" applyAlignment="1">
      <alignment horizontal="right" vertical="top" wrapText="1"/>
    </xf>
    <xf numFmtId="0" fontId="65" fillId="24" borderId="70" xfId="0" applyFont="1" applyFill="1" applyBorder="1" applyAlignment="1">
      <alignment horizontal="left" vertical="top" wrapText="1"/>
    </xf>
    <xf numFmtId="166" fontId="65" fillId="24" borderId="110" xfId="5" applyNumberFormat="1" applyFont="1" applyFill="1" applyBorder="1" applyAlignment="1">
      <alignment horizontal="right" vertical="top" wrapText="1"/>
    </xf>
    <xf numFmtId="166" fontId="65" fillId="24" borderId="111" xfId="5" applyNumberFormat="1" applyFont="1" applyFill="1" applyBorder="1" applyAlignment="1">
      <alignment horizontal="right" vertical="top" wrapText="1"/>
    </xf>
    <xf numFmtId="166" fontId="65" fillId="24" borderId="112" xfId="5" applyNumberFormat="1" applyFont="1" applyFill="1" applyBorder="1" applyAlignment="1">
      <alignment horizontal="right" vertical="top" wrapText="1"/>
    </xf>
    <xf numFmtId="166" fontId="65" fillId="24" borderId="47" xfId="5" applyNumberFormat="1" applyFont="1" applyFill="1" applyBorder="1" applyAlignment="1">
      <alignment horizontal="right" vertical="top" wrapText="1"/>
    </xf>
    <xf numFmtId="166" fontId="65" fillId="24" borderId="48" xfId="5" applyNumberFormat="1" applyFont="1" applyFill="1" applyBorder="1" applyAlignment="1">
      <alignment horizontal="right" vertical="top" wrapText="1"/>
    </xf>
    <xf numFmtId="166" fontId="65" fillId="24" borderId="49" xfId="5" applyNumberFormat="1" applyFont="1" applyFill="1" applyBorder="1" applyAlignment="1">
      <alignment horizontal="right" vertical="top" wrapText="1"/>
    </xf>
    <xf numFmtId="0" fontId="39" fillId="14" borderId="26" xfId="0" applyFont="1" applyFill="1" applyBorder="1"/>
    <xf numFmtId="0" fontId="41" fillId="17" borderId="159" xfId="0" applyFont="1" applyFill="1" applyBorder="1" applyAlignment="1">
      <alignment horizontal="center" vertical="center"/>
    </xf>
    <xf numFmtId="0" fontId="41" fillId="17" borderId="160" xfId="0" applyFont="1" applyFill="1" applyBorder="1" applyAlignment="1">
      <alignment horizontal="center" vertical="center"/>
    </xf>
    <xf numFmtId="0" fontId="41" fillId="17" borderId="161" xfId="0" applyFont="1" applyFill="1" applyBorder="1" applyAlignment="1">
      <alignment horizontal="center" vertical="center"/>
    </xf>
    <xf numFmtId="0" fontId="41" fillId="17" borderId="162" xfId="0" applyFont="1" applyFill="1" applyBorder="1" applyAlignment="1">
      <alignment horizontal="center" vertical="center"/>
    </xf>
    <xf numFmtId="0" fontId="41" fillId="17" borderId="163" xfId="0" applyFont="1" applyFill="1" applyBorder="1" applyAlignment="1">
      <alignment horizontal="center" vertical="center"/>
    </xf>
    <xf numFmtId="0" fontId="41" fillId="17" borderId="164" xfId="0" applyFont="1" applyFill="1" applyBorder="1" applyAlignment="1">
      <alignment horizontal="center" vertical="center"/>
    </xf>
    <xf numFmtId="0" fontId="8" fillId="0" borderId="22" xfId="0" applyNumberFormat="1" applyFont="1" applyBorder="1" applyAlignment="1" applyProtection="1">
      <alignment horizontal="center" vertical="center"/>
    </xf>
    <xf numFmtId="0" fontId="8" fillId="0" borderId="125" xfId="0" applyNumberFormat="1" applyFont="1" applyBorder="1" applyAlignment="1" applyProtection="1">
      <alignment horizontal="center" vertical="center"/>
    </xf>
    <xf numFmtId="0" fontId="8" fillId="0" borderId="89" xfId="0" applyFont="1" applyBorder="1" applyAlignment="1" applyProtection="1">
      <alignment horizontal="center" vertical="center"/>
    </xf>
    <xf numFmtId="0" fontId="8" fillId="0" borderId="22" xfId="0" applyNumberFormat="1" applyFont="1" applyBorder="1" applyAlignment="1" applyProtection="1">
      <alignment horizontal="center" vertical="center" wrapText="1"/>
    </xf>
    <xf numFmtId="166" fontId="62" fillId="0" borderId="122" xfId="5" applyNumberFormat="1" applyFont="1" applyFill="1" applyBorder="1" applyProtection="1"/>
    <xf numFmtId="166" fontId="62" fillId="0" borderId="18" xfId="5" applyNumberFormat="1" applyFont="1" applyFill="1" applyBorder="1" applyProtection="1"/>
    <xf numFmtId="166" fontId="56" fillId="22" borderId="22" xfId="5" applyNumberFormat="1" applyFont="1" applyFill="1" applyBorder="1" applyAlignment="1" applyProtection="1">
      <alignment horizontal="center"/>
    </xf>
    <xf numFmtId="166" fontId="62" fillId="21" borderId="86" xfId="5" applyNumberFormat="1" applyFont="1" applyFill="1" applyBorder="1" applyAlignment="1" applyProtection="1">
      <alignment horizontal="center"/>
    </xf>
    <xf numFmtId="166" fontId="61" fillId="19" borderId="22" xfId="5" applyNumberFormat="1" applyFont="1" applyFill="1" applyBorder="1" applyAlignment="1" applyProtection="1">
      <alignment horizontal="center"/>
    </xf>
    <xf numFmtId="166" fontId="62" fillId="22" borderId="22" xfId="5" applyNumberFormat="1" applyFont="1" applyFill="1" applyBorder="1" applyProtection="1"/>
    <xf numFmtId="166" fontId="62" fillId="22" borderId="125" xfId="5" applyNumberFormat="1" applyFont="1" applyFill="1" applyBorder="1" applyProtection="1"/>
    <xf numFmtId="166" fontId="32" fillId="0" borderId="18" xfId="5" applyNumberFormat="1" applyFont="1" applyFill="1" applyBorder="1" applyProtection="1"/>
    <xf numFmtId="166" fontId="32" fillId="0" borderId="23" xfId="5" applyNumberFormat="1" applyFont="1" applyFill="1" applyBorder="1" applyProtection="1"/>
    <xf numFmtId="0" fontId="0" fillId="18" borderId="0" xfId="0" applyFill="1" applyBorder="1" applyAlignment="1" applyProtection="1">
      <alignment horizontal="center" vertical="top" wrapText="1"/>
    </xf>
    <xf numFmtId="0" fontId="0" fillId="18" borderId="6" xfId="0" applyFill="1" applyBorder="1" applyAlignment="1" applyProtection="1">
      <alignment horizontal="center" vertical="top" wrapText="1"/>
    </xf>
    <xf numFmtId="0" fontId="0" fillId="18" borderId="24" xfId="0" applyFill="1" applyBorder="1" applyAlignment="1" applyProtection="1">
      <alignment horizontal="center" vertical="top" wrapText="1"/>
    </xf>
    <xf numFmtId="0" fontId="0" fillId="0" borderId="0" xfId="0" applyBorder="1" applyAlignment="1" applyProtection="1">
      <alignment horizontal="left" vertical="top" wrapText="1"/>
    </xf>
    <xf numFmtId="0" fontId="0" fillId="18" borderId="0" xfId="0" applyFill="1" applyBorder="1" applyAlignment="1" applyProtection="1">
      <alignment horizontal="center" vertical="top" wrapText="1"/>
    </xf>
    <xf numFmtId="0" fontId="0" fillId="18" borderId="0" xfId="0" applyFill="1" applyBorder="1" applyAlignment="1" applyProtection="1">
      <alignment horizontal="center" vertical="top" wrapText="1"/>
    </xf>
    <xf numFmtId="0" fontId="0" fillId="0" borderId="0" xfId="0" applyBorder="1" applyAlignment="1" applyProtection="1">
      <alignment horizontal="left" vertical="top" wrapText="1"/>
    </xf>
    <xf numFmtId="169" fontId="13" fillId="5" borderId="167" xfId="3" applyNumberFormat="1" applyFont="1" applyBorder="1" applyAlignment="1" applyProtection="1">
      <alignment horizontal="center" vertical="center" wrapText="1"/>
    </xf>
    <xf numFmtId="169" fontId="13" fillId="5" borderId="22" xfId="3" applyNumberFormat="1" applyFont="1" applyBorder="1" applyAlignment="1" applyProtection="1">
      <alignment horizontal="center" vertical="center" wrapText="1"/>
    </xf>
    <xf numFmtId="169" fontId="13" fillId="5" borderId="34" xfId="3" applyNumberFormat="1" applyFont="1" applyBorder="1" applyAlignment="1" applyProtection="1">
      <alignment horizontal="center" vertical="center" wrapText="1"/>
    </xf>
    <xf numFmtId="169" fontId="13" fillId="5" borderId="168" xfId="3" applyNumberFormat="1" applyFont="1" applyBorder="1" applyAlignment="1" applyProtection="1">
      <alignment horizontal="center" vertical="center" wrapText="1"/>
    </xf>
    <xf numFmtId="169" fontId="13" fillId="5" borderId="65" xfId="3" applyNumberFormat="1" applyFont="1" applyBorder="1" applyAlignment="1" applyProtection="1">
      <alignment horizontal="center" vertical="center" wrapText="1"/>
    </xf>
    <xf numFmtId="169" fontId="13" fillId="5" borderId="165" xfId="3" applyNumberFormat="1" applyFont="1" applyBorder="1" applyAlignment="1" applyProtection="1">
      <alignment horizontal="center" vertical="center" wrapText="1"/>
    </xf>
    <xf numFmtId="3" fontId="13" fillId="5" borderId="134" xfId="3" applyNumberFormat="1" applyFont="1" applyBorder="1" applyAlignment="1">
      <alignment vertical="top" wrapText="1"/>
    </xf>
    <xf numFmtId="3" fontId="13" fillId="5" borderId="135" xfId="3" applyNumberFormat="1" applyFont="1" applyBorder="1" applyAlignment="1">
      <alignment vertical="top" wrapText="1"/>
    </xf>
    <xf numFmtId="3" fontId="13" fillId="5" borderId="158" xfId="3" applyNumberFormat="1" applyFont="1" applyBorder="1" applyAlignment="1">
      <alignment vertical="top" wrapText="1"/>
    </xf>
    <xf numFmtId="3" fontId="13" fillId="5" borderId="169" xfId="3" applyNumberFormat="1" applyFont="1" applyBorder="1" applyAlignment="1">
      <alignment vertical="top" wrapText="1"/>
    </xf>
    <xf numFmtId="0" fontId="34" fillId="0" borderId="155" xfId="0" applyFont="1" applyFill="1" applyBorder="1" applyAlignment="1">
      <alignment horizontal="center" vertical="center"/>
    </xf>
    <xf numFmtId="0" fontId="0" fillId="0" borderId="22" xfId="0" applyBorder="1"/>
    <xf numFmtId="0" fontId="0" fillId="0" borderId="26" xfId="0" applyBorder="1"/>
    <xf numFmtId="0" fontId="0" fillId="0" borderId="26" xfId="0" applyBorder="1" applyAlignment="1">
      <alignment horizontal="center"/>
    </xf>
    <xf numFmtId="0" fontId="0" fillId="0" borderId="0" xfId="0" applyBorder="1" applyAlignment="1">
      <alignment horizontal="center"/>
    </xf>
    <xf numFmtId="0" fontId="8" fillId="0" borderId="28" xfId="0" applyFont="1" applyBorder="1" applyAlignment="1">
      <alignment horizontal="center" vertical="center" wrapText="1"/>
    </xf>
    <xf numFmtId="164" fontId="8" fillId="9" borderId="69" xfId="0" applyNumberFormat="1" applyFont="1" applyFill="1" applyBorder="1" applyAlignment="1">
      <alignment horizontal="center" vertical="center" wrapText="1"/>
    </xf>
    <xf numFmtId="164" fontId="32" fillId="0" borderId="35" xfId="0" applyNumberFormat="1" applyFont="1" applyFill="1" applyBorder="1" applyAlignment="1">
      <alignment horizontal="center" vertical="center" wrapText="1"/>
    </xf>
    <xf numFmtId="164" fontId="32" fillId="0" borderId="170" xfId="0" applyNumberFormat="1" applyFont="1" applyFill="1" applyBorder="1" applyAlignment="1">
      <alignment horizontal="center" vertical="center" wrapText="1"/>
    </xf>
    <xf numFmtId="164" fontId="8" fillId="0" borderId="69" xfId="0" applyNumberFormat="1" applyFont="1" applyFill="1" applyBorder="1" applyAlignment="1">
      <alignment horizontal="center" vertical="center" wrapText="1"/>
    </xf>
    <xf numFmtId="164" fontId="8" fillId="9" borderId="30" xfId="0" applyNumberFormat="1" applyFont="1" applyFill="1" applyBorder="1" applyAlignment="1">
      <alignment horizontal="center" vertical="center" wrapText="1"/>
    </xf>
    <xf numFmtId="164" fontId="32" fillId="0" borderId="31" xfId="0" applyNumberFormat="1" applyFont="1" applyFill="1" applyBorder="1" applyAlignment="1">
      <alignment horizontal="center" vertical="center" wrapText="1"/>
    </xf>
    <xf numFmtId="0" fontId="32" fillId="0" borderId="31" xfId="0" applyFont="1" applyFill="1" applyBorder="1" applyAlignment="1">
      <alignment horizontal="center" vertical="center" wrapText="1"/>
    </xf>
    <xf numFmtId="0" fontId="33" fillId="9" borderId="69" xfId="0" applyFont="1" applyFill="1" applyBorder="1" applyAlignment="1">
      <alignment horizontal="center" vertical="center" wrapText="1"/>
    </xf>
    <xf numFmtId="0" fontId="32" fillId="0" borderId="23" xfId="0" applyFont="1" applyBorder="1" applyAlignment="1">
      <alignment horizontal="center" vertical="center" wrapText="1"/>
    </xf>
    <xf numFmtId="0" fontId="32" fillId="0" borderId="170" xfId="0" applyFont="1" applyBorder="1" applyAlignment="1">
      <alignment horizontal="center" vertical="center" wrapText="1"/>
    </xf>
    <xf numFmtId="0" fontId="32" fillId="0" borderId="115" xfId="0" applyFont="1" applyBorder="1" applyAlignment="1">
      <alignment horizontal="center" vertical="center" wrapText="1"/>
    </xf>
    <xf numFmtId="0" fontId="32" fillId="0" borderId="61" xfId="0" applyFont="1" applyBorder="1" applyAlignment="1">
      <alignment horizontal="center" vertical="center" wrapText="1"/>
    </xf>
    <xf numFmtId="0" fontId="8" fillId="9" borderId="69" xfId="0" applyFont="1" applyFill="1" applyBorder="1" applyAlignment="1">
      <alignment horizontal="center" vertical="center" wrapText="1"/>
    </xf>
    <xf numFmtId="0" fontId="32" fillId="0" borderId="59" xfId="0" applyFont="1" applyBorder="1" applyAlignment="1">
      <alignment horizontal="center" vertical="center" wrapText="1"/>
    </xf>
    <xf numFmtId="0" fontId="32" fillId="0" borderId="119" xfId="0" applyFont="1" applyBorder="1" applyAlignment="1">
      <alignment horizontal="center" vertical="center" wrapText="1"/>
    </xf>
    <xf numFmtId="0" fontId="32" fillId="0" borderId="120" xfId="0" applyFont="1" applyBorder="1" applyAlignment="1">
      <alignment horizontal="center" vertical="center" wrapText="1"/>
    </xf>
    <xf numFmtId="0" fontId="32" fillId="0" borderId="124" xfId="0" applyFont="1" applyBorder="1" applyAlignment="1">
      <alignment horizontal="center" vertical="center" wrapText="1"/>
    </xf>
    <xf numFmtId="0" fontId="0" fillId="0" borderId="114" xfId="0" applyBorder="1" applyAlignment="1">
      <alignment horizontal="center"/>
    </xf>
    <xf numFmtId="2" fontId="0" fillId="17" borderId="22" xfId="0" applyNumberFormat="1" applyFill="1" applyBorder="1" applyAlignment="1">
      <alignment horizontal="center" vertical="center"/>
    </xf>
    <xf numFmtId="2" fontId="0" fillId="17" borderId="125" xfId="0" applyNumberFormat="1" applyFill="1" applyBorder="1" applyAlignment="1">
      <alignment horizontal="center" vertical="center"/>
    </xf>
    <xf numFmtId="0" fontId="8" fillId="0" borderId="114" xfId="0" applyFont="1" applyBorder="1" applyAlignment="1">
      <alignment horizontal="center" vertical="center" wrapText="1"/>
    </xf>
    <xf numFmtId="2" fontId="0" fillId="0" borderId="113" xfId="0" applyNumberFormat="1" applyFill="1" applyBorder="1" applyAlignment="1">
      <alignment horizontal="center" vertical="center"/>
    </xf>
    <xf numFmtId="2" fontId="0" fillId="0" borderId="114" xfId="0" applyNumberFormat="1" applyFill="1" applyBorder="1" applyAlignment="1">
      <alignment horizontal="center" vertical="center"/>
    </xf>
    <xf numFmtId="2" fontId="0" fillId="17" borderId="171" xfId="0" applyNumberFormat="1" applyFill="1" applyBorder="1" applyAlignment="1">
      <alignment horizontal="left" vertical="center"/>
    </xf>
    <xf numFmtId="2" fontId="0" fillId="17" borderId="167" xfId="0" applyNumberFormat="1" applyFill="1" applyBorder="1" applyAlignment="1">
      <alignment horizontal="left" vertical="center"/>
    </xf>
    <xf numFmtId="2" fontId="0" fillId="17" borderId="38" xfId="0" applyNumberFormat="1" applyFill="1" applyBorder="1" applyAlignment="1">
      <alignment horizontal="center" vertical="center"/>
    </xf>
    <xf numFmtId="0" fontId="0" fillId="17" borderId="171" xfId="0" applyFill="1" applyBorder="1" applyAlignment="1">
      <alignment horizontal="left"/>
    </xf>
    <xf numFmtId="2" fontId="0" fillId="17" borderId="114" xfId="0" applyNumberFormat="1" applyFill="1" applyBorder="1" applyAlignment="1">
      <alignment horizontal="center"/>
    </xf>
    <xf numFmtId="2" fontId="0" fillId="17" borderId="172" xfId="0" applyNumberFormat="1" applyFill="1" applyBorder="1" applyAlignment="1">
      <alignment horizontal="center"/>
    </xf>
    <xf numFmtId="2" fontId="0" fillId="17" borderId="124" xfId="0" applyNumberFormat="1" applyFill="1" applyBorder="1" applyAlignment="1">
      <alignment horizontal="center"/>
    </xf>
    <xf numFmtId="2" fontId="0" fillId="17" borderId="21" xfId="0" applyNumberFormat="1" applyFill="1" applyBorder="1" applyAlignment="1">
      <alignment horizontal="center"/>
    </xf>
    <xf numFmtId="2" fontId="0" fillId="17" borderId="171" xfId="0" applyNumberFormat="1" applyFill="1" applyBorder="1" applyAlignment="1">
      <alignment horizontal="left"/>
    </xf>
    <xf numFmtId="2" fontId="0" fillId="17" borderId="22" xfId="0" applyNumberFormat="1" applyFill="1" applyBorder="1" applyAlignment="1">
      <alignment horizontal="center"/>
    </xf>
    <xf numFmtId="2" fontId="0" fillId="17" borderId="125" xfId="0" applyNumberFormat="1" applyFill="1" applyBorder="1" applyAlignment="1">
      <alignment horizontal="center"/>
    </xf>
    <xf numFmtId="2" fontId="0" fillId="17" borderId="38" xfId="0" applyNumberFormat="1" applyFill="1" applyBorder="1" applyAlignment="1">
      <alignment horizontal="center"/>
    </xf>
    <xf numFmtId="2" fontId="0" fillId="17" borderId="70" xfId="0" applyNumberFormat="1" applyFill="1" applyBorder="1" applyAlignment="1">
      <alignment horizontal="center"/>
    </xf>
    <xf numFmtId="0" fontId="0" fillId="17" borderId="62" xfId="0" applyFill="1" applyBorder="1" applyAlignment="1">
      <alignment horizontal="left"/>
    </xf>
    <xf numFmtId="0" fontId="8" fillId="0" borderId="22" xfId="0" applyFont="1" applyBorder="1" applyAlignment="1">
      <alignment horizontal="center" vertical="center" wrapText="1"/>
    </xf>
    <xf numFmtId="0" fontId="0" fillId="17" borderId="121" xfId="0" applyFill="1" applyBorder="1" applyAlignment="1">
      <alignment horizontal="left"/>
    </xf>
    <xf numFmtId="0" fontId="0" fillId="17" borderId="34" xfId="0" applyFill="1" applyBorder="1" applyAlignment="1">
      <alignment horizontal="left"/>
    </xf>
    <xf numFmtId="0" fontId="0" fillId="17" borderId="167" xfId="0" applyFill="1" applyBorder="1" applyAlignment="1">
      <alignment horizontal="left"/>
    </xf>
    <xf numFmtId="2" fontId="0" fillId="17" borderId="113" xfId="0" applyNumberFormat="1" applyFill="1" applyBorder="1" applyAlignment="1">
      <alignment horizontal="center"/>
    </xf>
    <xf numFmtId="2" fontId="0" fillId="17" borderId="34" xfId="0" applyNumberFormat="1" applyFill="1" applyBorder="1" applyAlignment="1">
      <alignment horizontal="center"/>
    </xf>
    <xf numFmtId="2" fontId="0" fillId="17" borderId="167" xfId="0" applyNumberFormat="1" applyFill="1" applyBorder="1" applyAlignment="1">
      <alignment horizontal="left"/>
    </xf>
    <xf numFmtId="2" fontId="0" fillId="17" borderId="121" xfId="0" applyNumberFormat="1" applyFill="1" applyBorder="1" applyAlignment="1">
      <alignment horizontal="center"/>
    </xf>
    <xf numFmtId="2" fontId="0" fillId="0" borderId="22" xfId="0" applyNumberFormat="1" applyFill="1" applyBorder="1" applyAlignment="1">
      <alignment horizontal="center" vertical="center"/>
    </xf>
    <xf numFmtId="1" fontId="0" fillId="17" borderId="113" xfId="0" applyNumberFormat="1" applyFill="1" applyBorder="1" applyAlignment="1">
      <alignment horizontal="center" vertical="center"/>
    </xf>
    <xf numFmtId="1" fontId="0" fillId="17" borderId="22" xfId="0" applyNumberFormat="1" applyFill="1" applyBorder="1" applyAlignment="1">
      <alignment horizontal="center" vertical="center"/>
    </xf>
    <xf numFmtId="1" fontId="0" fillId="17" borderId="125" xfId="0" applyNumberFormat="1" applyFill="1" applyBorder="1" applyAlignment="1">
      <alignment horizontal="center" vertical="center"/>
    </xf>
    <xf numFmtId="0" fontId="0" fillId="17" borderId="168" xfId="0" applyFill="1" applyBorder="1" applyAlignment="1">
      <alignment horizontal="left"/>
    </xf>
    <xf numFmtId="2" fontId="0" fillId="17" borderId="64" xfId="0" applyNumberFormat="1" applyFill="1" applyBorder="1" applyAlignment="1">
      <alignment horizontal="center"/>
    </xf>
    <xf numFmtId="2" fontId="0" fillId="17" borderId="166" xfId="0" applyNumberFormat="1" applyFill="1" applyBorder="1" applyAlignment="1">
      <alignment horizontal="center"/>
    </xf>
    <xf numFmtId="2" fontId="0" fillId="17" borderId="165" xfId="0" applyNumberFormat="1" applyFill="1" applyBorder="1" applyAlignment="1">
      <alignment horizontal="center"/>
    </xf>
    <xf numFmtId="0" fontId="0" fillId="17" borderId="21" xfId="0" applyFill="1" applyBorder="1" applyAlignment="1">
      <alignment horizontal="center"/>
    </xf>
    <xf numFmtId="2" fontId="0" fillId="17" borderId="65" xfId="0" applyNumberFormat="1" applyFill="1" applyBorder="1" applyAlignment="1">
      <alignment horizontal="center"/>
    </xf>
    <xf numFmtId="2" fontId="0" fillId="17" borderId="66" xfId="0" applyNumberFormat="1" applyFill="1" applyBorder="1" applyAlignment="1">
      <alignment horizontal="center"/>
    </xf>
    <xf numFmtId="0" fontId="0" fillId="17" borderId="34" xfId="0" applyFill="1" applyBorder="1" applyAlignment="1">
      <alignment horizontal="center"/>
    </xf>
    <xf numFmtId="2" fontId="0" fillId="17" borderId="173" xfId="0" applyNumberFormat="1" applyFill="1" applyBorder="1" applyAlignment="1">
      <alignment horizontal="center"/>
    </xf>
    <xf numFmtId="2" fontId="0" fillId="17" borderId="168" xfId="0" applyNumberFormat="1" applyFill="1" applyBorder="1" applyAlignment="1">
      <alignment horizontal="left" vertical="center"/>
    </xf>
    <xf numFmtId="2" fontId="0" fillId="17" borderId="65" xfId="0" applyNumberFormat="1" applyFill="1" applyBorder="1" applyAlignment="1">
      <alignment horizontal="center" vertical="center"/>
    </xf>
    <xf numFmtId="2" fontId="0" fillId="17" borderId="114" xfId="0" applyNumberFormat="1" applyFill="1" applyBorder="1" applyAlignment="1">
      <alignment horizontal="center" vertical="center"/>
    </xf>
    <xf numFmtId="2" fontId="0" fillId="17" borderId="66" xfId="0" applyNumberFormat="1" applyFill="1" applyBorder="1" applyAlignment="1">
      <alignment horizontal="center" vertical="center"/>
    </xf>
    <xf numFmtId="2" fontId="0" fillId="17" borderId="114" xfId="0" applyNumberFormat="1" applyFill="1" applyBorder="1" applyAlignment="1">
      <alignment horizontal="left" vertical="center"/>
    </xf>
    <xf numFmtId="0" fontId="0" fillId="0" borderId="22" xfId="0" applyFill="1" applyBorder="1" applyAlignment="1">
      <alignment horizontal="left"/>
    </xf>
    <xf numFmtId="1" fontId="0" fillId="17" borderId="22" xfId="0" applyNumberFormat="1" applyFill="1" applyBorder="1" applyAlignment="1">
      <alignment horizontal="center"/>
    </xf>
    <xf numFmtId="0" fontId="0" fillId="17" borderId="22" xfId="0" applyFill="1" applyBorder="1" applyAlignment="1">
      <alignment horizontal="left"/>
    </xf>
    <xf numFmtId="2" fontId="0" fillId="0" borderId="22" xfId="0" applyNumberFormat="1" applyFill="1" applyBorder="1" applyAlignment="1">
      <alignment horizontal="center"/>
    </xf>
    <xf numFmtId="170" fontId="0" fillId="0" borderId="22" xfId="0" applyNumberFormat="1" applyFill="1" applyBorder="1" applyAlignment="1">
      <alignment horizontal="center"/>
    </xf>
    <xf numFmtId="170" fontId="0" fillId="17" borderId="22" xfId="0" applyNumberFormat="1" applyFill="1" applyBorder="1" applyAlignment="1">
      <alignment horizontal="center"/>
    </xf>
    <xf numFmtId="0" fontId="0" fillId="0" borderId="62" xfId="0" applyFont="1" applyBorder="1" applyAlignment="1">
      <alignment horizontal="center" vertical="center" wrapText="1"/>
    </xf>
    <xf numFmtId="0" fontId="0" fillId="0" borderId="22" xfId="0" applyFill="1" applyBorder="1" applyAlignment="1">
      <alignment horizontal="center"/>
    </xf>
    <xf numFmtId="0" fontId="0" fillId="0" borderId="63" xfId="0" applyFont="1" applyBorder="1" applyAlignment="1">
      <alignment horizontal="center" vertical="center" wrapText="1"/>
    </xf>
    <xf numFmtId="0" fontId="0" fillId="0" borderId="22" xfId="0" applyFill="1" applyBorder="1"/>
    <xf numFmtId="0" fontId="33" fillId="9" borderId="69" xfId="0" applyFont="1" applyFill="1" applyBorder="1" applyAlignment="1">
      <alignment horizontal="center" vertical="top" wrapText="1"/>
    </xf>
    <xf numFmtId="164" fontId="32" fillId="0" borderId="151" xfId="0" applyNumberFormat="1" applyFont="1" applyFill="1" applyBorder="1" applyAlignment="1">
      <alignment horizontal="center" vertical="center" wrapText="1"/>
    </xf>
    <xf numFmtId="164" fontId="32" fillId="0" borderId="149" xfId="0" applyNumberFormat="1" applyFont="1" applyFill="1" applyBorder="1" applyAlignment="1">
      <alignment horizontal="center" vertical="center" wrapText="1"/>
    </xf>
    <xf numFmtId="0" fontId="33" fillId="0" borderId="29" xfId="0" applyFont="1" applyFill="1" applyBorder="1" applyAlignment="1">
      <alignment horizontal="left" vertical="top"/>
    </xf>
    <xf numFmtId="0" fontId="33" fillId="0" borderId="30" xfId="0" applyFont="1" applyFill="1" applyBorder="1" applyAlignment="1">
      <alignment horizontal="left" vertical="top"/>
    </xf>
    <xf numFmtId="0" fontId="32" fillId="0" borderId="170" xfId="0" applyFont="1" applyFill="1" applyBorder="1" applyAlignment="1">
      <alignment wrapText="1"/>
    </xf>
    <xf numFmtId="0" fontId="32" fillId="0" borderId="23" xfId="0" applyFont="1" applyFill="1" applyBorder="1" applyAlignment="1">
      <alignment wrapText="1"/>
    </xf>
    <xf numFmtId="0" fontId="33" fillId="0" borderId="8" xfId="0" applyFont="1" applyFill="1" applyBorder="1" applyAlignment="1">
      <alignment horizontal="left" vertical="top"/>
    </xf>
    <xf numFmtId="0" fontId="32" fillId="0" borderId="23" xfId="0" applyFont="1" applyFill="1" applyBorder="1" applyAlignment="1">
      <alignment horizontal="center" wrapText="1"/>
    </xf>
    <xf numFmtId="0" fontId="32" fillId="0" borderId="75" xfId="0" applyFont="1" applyFill="1" applyBorder="1" applyAlignment="1">
      <alignment wrapText="1"/>
    </xf>
    <xf numFmtId="0" fontId="0" fillId="0" borderId="174" xfId="0" applyFill="1" applyBorder="1" applyAlignment="1"/>
    <xf numFmtId="0" fontId="0" fillId="17" borderId="114" xfId="0" applyFill="1" applyBorder="1" applyAlignment="1"/>
    <xf numFmtId="0" fontId="0" fillId="17" borderId="62" xfId="0" applyFill="1" applyBorder="1" applyAlignment="1">
      <alignment horizontal="center"/>
    </xf>
    <xf numFmtId="0" fontId="0" fillId="17" borderId="63" xfId="0" applyFill="1" applyBorder="1"/>
    <xf numFmtId="164" fontId="33" fillId="9" borderId="69" xfId="0" applyNumberFormat="1" applyFont="1" applyFill="1" applyBorder="1" applyAlignment="1">
      <alignment horizontal="center" vertical="center" wrapText="1"/>
    </xf>
    <xf numFmtId="0" fontId="32" fillId="0" borderId="151" xfId="0" applyFont="1" applyBorder="1" applyAlignment="1">
      <alignment horizontal="center" vertical="center" wrapText="1"/>
    </xf>
    <xf numFmtId="0" fontId="32" fillId="0" borderId="147" xfId="0" applyFont="1" applyBorder="1" applyAlignment="1">
      <alignment horizontal="center" vertical="center" wrapText="1"/>
    </xf>
    <xf numFmtId="0" fontId="32" fillId="0" borderId="30" xfId="0" applyFont="1" applyBorder="1" applyAlignment="1">
      <alignment horizontal="center" vertical="center" wrapText="1"/>
    </xf>
    <xf numFmtId="0" fontId="33" fillId="9" borderId="28" xfId="0" applyFont="1" applyFill="1" applyBorder="1" applyAlignment="1">
      <alignment horizontal="center" vertical="center" wrapText="1"/>
    </xf>
    <xf numFmtId="0" fontId="70" fillId="0" borderId="151" xfId="0" applyFont="1" applyFill="1" applyBorder="1" applyAlignment="1">
      <alignment horizontal="center" vertical="center" wrapText="1"/>
    </xf>
    <xf numFmtId="0" fontId="70" fillId="0" borderId="147" xfId="0" applyFont="1" applyFill="1" applyBorder="1" applyAlignment="1">
      <alignment horizontal="center" vertical="center" wrapText="1"/>
    </xf>
    <xf numFmtId="0" fontId="70" fillId="0" borderId="149" xfId="0" applyFont="1" applyFill="1" applyBorder="1" applyAlignment="1">
      <alignment horizontal="center" vertical="center" wrapText="1"/>
    </xf>
    <xf numFmtId="0" fontId="33" fillId="9" borderId="28" xfId="0" applyFont="1" applyFill="1" applyBorder="1" applyAlignment="1">
      <alignment horizontal="left" vertical="top" wrapText="1"/>
    </xf>
    <xf numFmtId="0" fontId="70" fillId="0" borderId="148" xfId="0" applyFont="1" applyFill="1" applyBorder="1" applyAlignment="1">
      <alignment horizontal="center" vertical="center" wrapText="1"/>
    </xf>
    <xf numFmtId="0" fontId="70" fillId="0" borderId="146" xfId="0" applyFont="1" applyFill="1" applyBorder="1" applyAlignment="1">
      <alignment horizontal="center" vertical="center" wrapText="1"/>
    </xf>
    <xf numFmtId="2" fontId="0" fillId="17" borderId="150" xfId="0" applyNumberFormat="1" applyFill="1" applyBorder="1" applyAlignment="1">
      <alignment horizontal="center"/>
    </xf>
    <xf numFmtId="2" fontId="0" fillId="17" borderId="123" xfId="0" applyNumberFormat="1" applyFill="1" applyBorder="1" applyAlignment="1">
      <alignment horizontal="center"/>
    </xf>
    <xf numFmtId="2" fontId="0" fillId="0" borderId="123" xfId="0" applyNumberFormat="1" applyFill="1" applyBorder="1" applyAlignment="1">
      <alignment horizontal="center"/>
    </xf>
    <xf numFmtId="2" fontId="0" fillId="0" borderId="114" xfId="0" applyNumberFormat="1" applyFill="1" applyBorder="1" applyAlignment="1">
      <alignment horizontal="center"/>
    </xf>
    <xf numFmtId="2" fontId="0" fillId="17" borderId="61" xfId="0" applyNumberFormat="1" applyFill="1" applyBorder="1" applyAlignment="1">
      <alignment horizontal="center"/>
    </xf>
    <xf numFmtId="2" fontId="0" fillId="0" borderId="124" xfId="0" applyNumberFormat="1" applyFill="1" applyBorder="1" applyAlignment="1">
      <alignment horizontal="center"/>
    </xf>
    <xf numFmtId="0" fontId="0" fillId="17" borderId="38" xfId="0" applyFill="1" applyBorder="1" applyAlignment="1">
      <alignment horizontal="center"/>
    </xf>
    <xf numFmtId="0" fontId="0" fillId="17" borderId="113" xfId="0" applyFill="1" applyBorder="1" applyAlignment="1">
      <alignment horizontal="left"/>
    </xf>
    <xf numFmtId="0" fontId="0" fillId="17" borderId="22" xfId="0" applyFill="1" applyBorder="1" applyAlignment="1">
      <alignment horizontal="center" vertical="center"/>
    </xf>
    <xf numFmtId="0" fontId="0" fillId="17" borderId="38" xfId="0" applyFill="1" applyBorder="1" applyAlignment="1">
      <alignment horizontal="center" vertical="center"/>
    </xf>
    <xf numFmtId="0" fontId="0" fillId="17" borderId="113" xfId="0" applyFill="1" applyBorder="1" applyAlignment="1">
      <alignment horizontal="center" vertical="center"/>
    </xf>
    <xf numFmtId="0" fontId="0" fillId="17" borderId="145" xfId="0" applyFill="1" applyBorder="1" applyAlignment="1">
      <alignment horizontal="center"/>
    </xf>
    <xf numFmtId="0" fontId="0" fillId="17" borderId="64" xfId="0" applyFill="1" applyBorder="1" applyAlignment="1">
      <alignment horizontal="center"/>
    </xf>
    <xf numFmtId="0" fontId="0" fillId="17" borderId="173" xfId="0" applyFill="1" applyBorder="1" applyAlignment="1">
      <alignment horizontal="center"/>
    </xf>
    <xf numFmtId="0" fontId="0" fillId="17" borderId="65" xfId="0" applyFill="1" applyBorder="1" applyAlignment="1">
      <alignment horizontal="center"/>
    </xf>
    <xf numFmtId="0" fontId="0" fillId="17" borderId="0" xfId="0" applyFill="1" applyBorder="1" applyAlignment="1">
      <alignment horizontal="center"/>
    </xf>
    <xf numFmtId="0" fontId="0" fillId="17" borderId="0" xfId="0" applyFill="1" applyBorder="1" applyAlignment="1">
      <alignment horizontal="center" vertical="center"/>
    </xf>
    <xf numFmtId="0" fontId="0" fillId="17" borderId="33" xfId="0" applyFill="1" applyBorder="1" applyAlignment="1">
      <alignment horizontal="center" vertical="center"/>
    </xf>
    <xf numFmtId="0" fontId="0" fillId="17" borderId="6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124" xfId="0" applyFill="1" applyBorder="1" applyAlignment="1">
      <alignment horizontal="center"/>
    </xf>
    <xf numFmtId="0" fontId="33" fillId="9" borderId="28" xfId="0" applyFont="1" applyFill="1" applyBorder="1" applyAlignment="1">
      <alignment horizontal="left" vertical="top"/>
    </xf>
    <xf numFmtId="0" fontId="32" fillId="0" borderId="149" xfId="0" applyFont="1" applyBorder="1" applyAlignment="1">
      <alignment horizontal="center" vertical="center" wrapText="1"/>
    </xf>
    <xf numFmtId="0" fontId="70" fillId="0" borderId="113" xfId="0" applyFont="1" applyFill="1" applyBorder="1" applyAlignment="1">
      <alignment horizontal="center" vertical="center" wrapText="1"/>
    </xf>
    <xf numFmtId="0" fontId="70" fillId="0" borderId="22" xfId="0" applyFont="1" applyFill="1" applyBorder="1" applyAlignment="1">
      <alignment horizontal="center" vertical="center" wrapText="1"/>
    </xf>
    <xf numFmtId="0" fontId="33" fillId="0" borderId="22" xfId="0" applyFont="1" applyFill="1" applyBorder="1" applyAlignment="1">
      <alignment horizontal="left" vertical="top"/>
    </xf>
    <xf numFmtId="0" fontId="0" fillId="0" borderId="22" xfId="0" applyBorder="1" applyAlignment="1">
      <alignment horizontal="center"/>
    </xf>
    <xf numFmtId="0" fontId="0" fillId="0" borderId="174" xfId="0" applyFill="1" applyBorder="1" applyAlignment="1">
      <alignment horizontal="center"/>
    </xf>
    <xf numFmtId="170" fontId="0" fillId="17" borderId="114" xfId="0" applyNumberFormat="1" applyFill="1" applyBorder="1" applyAlignment="1">
      <alignment horizontal="center"/>
    </xf>
    <xf numFmtId="170" fontId="0" fillId="17" borderId="61" xfId="0" applyNumberFormat="1" applyFill="1" applyBorder="1" applyAlignment="1">
      <alignment horizontal="center"/>
    </xf>
    <xf numFmtId="0" fontId="0" fillId="0" borderId="21" xfId="0" applyFill="1" applyBorder="1" applyAlignment="1">
      <alignment horizontal="center"/>
    </xf>
    <xf numFmtId="0" fontId="0" fillId="0" borderId="114" xfId="0" applyFill="1" applyBorder="1" applyAlignment="1">
      <alignment horizontal="center"/>
    </xf>
    <xf numFmtId="2" fontId="0" fillId="27" borderId="114" xfId="0" applyNumberFormat="1" applyFill="1" applyBorder="1" applyAlignment="1">
      <alignment horizontal="center"/>
    </xf>
    <xf numFmtId="0" fontId="0" fillId="17" borderId="38" xfId="0" applyFill="1" applyBorder="1" applyAlignment="1">
      <alignment horizontal="left"/>
    </xf>
    <xf numFmtId="0" fontId="0" fillId="17" borderId="167" xfId="0" applyFill="1" applyBorder="1" applyAlignment="1">
      <alignment horizontal="center"/>
    </xf>
    <xf numFmtId="0" fontId="0" fillId="17" borderId="18" xfId="0" applyFill="1" applyBorder="1" applyAlignment="1">
      <alignment horizontal="center"/>
    </xf>
    <xf numFmtId="0" fontId="0" fillId="17" borderId="175" xfId="0" applyFill="1" applyBorder="1" applyAlignment="1">
      <alignment horizontal="center"/>
    </xf>
    <xf numFmtId="0" fontId="0" fillId="17" borderId="38" xfId="0" applyFill="1" applyBorder="1"/>
    <xf numFmtId="0" fontId="0" fillId="17" borderId="18" xfId="0" applyFill="1" applyBorder="1"/>
    <xf numFmtId="0" fontId="0" fillId="17" borderId="0" xfId="0" applyFill="1" applyBorder="1"/>
    <xf numFmtId="0" fontId="66" fillId="28" borderId="131" xfId="0" applyFont="1" applyFill="1" applyBorder="1" applyAlignment="1">
      <alignment horizontal="center" vertical="center"/>
    </xf>
    <xf numFmtId="0" fontId="66" fillId="28" borderId="130" xfId="0" applyFont="1" applyFill="1" applyBorder="1" applyAlignment="1">
      <alignment horizontal="center" vertical="center"/>
    </xf>
    <xf numFmtId="0" fontId="34" fillId="28" borderId="131" xfId="0" applyFont="1" applyFill="1" applyBorder="1" applyAlignment="1">
      <alignment horizontal="center" vertical="center"/>
    </xf>
    <xf numFmtId="0" fontId="34" fillId="28" borderId="130" xfId="0" applyFont="1" applyFill="1" applyBorder="1" applyAlignment="1">
      <alignment horizontal="center" vertical="center"/>
    </xf>
    <xf numFmtId="0" fontId="69" fillId="28" borderId="131" xfId="0" applyFont="1" applyFill="1" applyBorder="1" applyAlignment="1">
      <alignment horizontal="center" vertical="center"/>
    </xf>
    <xf numFmtId="0" fontId="69" fillId="28" borderId="130" xfId="0" applyFont="1" applyFill="1" applyBorder="1" applyAlignment="1">
      <alignment horizontal="center" vertical="center"/>
    </xf>
    <xf numFmtId="3" fontId="71" fillId="5" borderId="17" xfId="3" applyNumberFormat="1" applyFont="1" applyBorder="1" applyAlignment="1">
      <alignment vertical="top" wrapText="1"/>
    </xf>
    <xf numFmtId="3" fontId="71" fillId="5" borderId="141" xfId="3" applyNumberFormat="1" applyFont="1" applyBorder="1" applyAlignment="1">
      <alignment vertical="top" wrapText="1"/>
    </xf>
    <xf numFmtId="0" fontId="72" fillId="17" borderId="157" xfId="0" applyFont="1" applyFill="1" applyBorder="1" applyAlignment="1">
      <alignment horizontal="left" vertical="center"/>
    </xf>
    <xf numFmtId="0" fontId="72" fillId="17" borderId="157" xfId="0" applyFont="1" applyFill="1" applyBorder="1" applyAlignment="1">
      <alignment horizontal="center" vertical="center"/>
    </xf>
    <xf numFmtId="164" fontId="72" fillId="17" borderId="157" xfId="7" applyFont="1" applyFill="1" applyBorder="1" applyAlignment="1">
      <alignment horizontal="center" vertical="center"/>
    </xf>
    <xf numFmtId="0" fontId="72" fillId="17" borderId="132" xfId="0" applyFont="1" applyFill="1" applyBorder="1" applyAlignment="1">
      <alignment horizontal="left" vertical="center"/>
    </xf>
    <xf numFmtId="0" fontId="72" fillId="17" borderId="132" xfId="0" applyFont="1" applyFill="1" applyBorder="1" applyAlignment="1">
      <alignment horizontal="center" vertical="center"/>
    </xf>
    <xf numFmtId="164" fontId="72" fillId="17" borderId="132" xfId="7" applyFont="1" applyFill="1" applyBorder="1" applyAlignment="1">
      <alignment horizontal="center" vertical="center"/>
    </xf>
    <xf numFmtId="164" fontId="72" fillId="17" borderId="156" xfId="7" applyFont="1" applyFill="1" applyBorder="1" applyAlignment="1">
      <alignment horizontal="left" vertical="center" wrapText="1"/>
    </xf>
    <xf numFmtId="0" fontId="74" fillId="12" borderId="69" xfId="0" applyFont="1" applyFill="1" applyBorder="1" applyAlignment="1">
      <alignment horizontal="left" vertical="center"/>
    </xf>
    <xf numFmtId="0" fontId="74" fillId="12" borderId="69" xfId="0" applyFont="1" applyFill="1" applyBorder="1" applyAlignment="1">
      <alignment horizontal="center" vertical="center"/>
    </xf>
    <xf numFmtId="0" fontId="74" fillId="12" borderId="69" xfId="0" applyFont="1" applyFill="1" applyBorder="1" applyAlignment="1">
      <alignment horizontal="left" vertical="center" wrapText="1"/>
    </xf>
    <xf numFmtId="0" fontId="35" fillId="12" borderId="8" xfId="0" applyFont="1" applyFill="1" applyBorder="1" applyAlignment="1">
      <alignment horizontal="center" vertical="center" wrapText="1"/>
    </xf>
    <xf numFmtId="0" fontId="52" fillId="0" borderId="26" xfId="0" applyFont="1" applyBorder="1" applyAlignment="1">
      <alignment horizontal="center" vertical="center"/>
    </xf>
    <xf numFmtId="0" fontId="35" fillId="12" borderId="14" xfId="0" applyFont="1" applyFill="1" applyBorder="1" applyAlignment="1">
      <alignment horizontal="center" vertical="center" wrapText="1"/>
    </xf>
    <xf numFmtId="0" fontId="35" fillId="12" borderId="23" xfId="0" applyFont="1" applyFill="1" applyBorder="1" applyAlignment="1">
      <alignment horizontal="center" vertical="center" wrapText="1"/>
    </xf>
    <xf numFmtId="0" fontId="35" fillId="12" borderId="13" xfId="0" applyFont="1" applyFill="1" applyBorder="1" applyAlignment="1">
      <alignment horizontal="center" vertical="center" wrapText="1"/>
    </xf>
    <xf numFmtId="0" fontId="0" fillId="0" borderId="0" xfId="0" applyAlignment="1"/>
    <xf numFmtId="164" fontId="73" fillId="20" borderId="158" xfId="7" applyFont="1" applyFill="1" applyBorder="1" applyAlignment="1" applyProtection="1">
      <alignment horizontal="center" vertical="center"/>
    </xf>
    <xf numFmtId="0" fontId="75" fillId="6" borderId="176" xfId="0" applyFont="1" applyFill="1" applyBorder="1" applyAlignment="1">
      <alignment vertical="center"/>
    </xf>
    <xf numFmtId="0" fontId="75" fillId="6" borderId="176" xfId="0" applyFont="1" applyFill="1" applyBorder="1" applyAlignment="1">
      <alignment wrapText="1"/>
    </xf>
    <xf numFmtId="0" fontId="75" fillId="0" borderId="0" xfId="0" applyFont="1" applyAlignment="1">
      <alignment vertical="center"/>
    </xf>
    <xf numFmtId="0" fontId="75" fillId="6" borderId="177" xfId="0" applyFont="1" applyFill="1" applyBorder="1" applyAlignment="1">
      <alignment vertical="center" wrapText="1"/>
    </xf>
    <xf numFmtId="0" fontId="76" fillId="24" borderId="176" xfId="0" applyFont="1" applyFill="1" applyBorder="1" applyAlignment="1">
      <alignment vertical="center"/>
    </xf>
    <xf numFmtId="0" fontId="76" fillId="24" borderId="176" xfId="0" applyFont="1" applyFill="1" applyBorder="1" applyAlignment="1">
      <alignment wrapText="1"/>
    </xf>
    <xf numFmtId="171" fontId="76" fillId="24" borderId="176" xfId="7" applyNumberFormat="1" applyFont="1" applyFill="1" applyBorder="1" applyAlignment="1">
      <alignment wrapText="1"/>
    </xf>
    <xf numFmtId="171" fontId="0" fillId="0" borderId="0" xfId="7" applyNumberFormat="1" applyFont="1" applyAlignment="1">
      <alignment wrapText="1"/>
    </xf>
    <xf numFmtId="171" fontId="76" fillId="24" borderId="178" xfId="7" applyNumberFormat="1" applyFont="1" applyFill="1" applyBorder="1" applyAlignment="1">
      <alignment wrapText="1"/>
    </xf>
    <xf numFmtId="0" fontId="0" fillId="21" borderId="176" xfId="0" applyFill="1" applyBorder="1" applyAlignment="1">
      <alignment horizontal="left" vertical="center"/>
    </xf>
    <xf numFmtId="1" fontId="0" fillId="0" borderId="176" xfId="0" applyNumberFormat="1" applyBorder="1" applyAlignment="1">
      <alignment wrapText="1"/>
    </xf>
    <xf numFmtId="1" fontId="0" fillId="25" borderId="176" xfId="0" applyNumberFormat="1" applyFill="1" applyBorder="1" applyAlignment="1">
      <alignment wrapText="1"/>
    </xf>
    <xf numFmtId="9" fontId="0" fillId="0" borderId="0" xfId="4" applyFont="1" applyAlignment="1">
      <alignment wrapText="1"/>
    </xf>
    <xf numFmtId="171" fontId="0" fillId="0" borderId="176" xfId="7" applyNumberFormat="1" applyFont="1" applyBorder="1" applyAlignment="1">
      <alignment wrapText="1"/>
    </xf>
    <xf numFmtId="171" fontId="0" fillId="25" borderId="176" xfId="7" applyNumberFormat="1" applyFont="1" applyFill="1" applyBorder="1" applyAlignment="1">
      <alignment wrapText="1"/>
    </xf>
    <xf numFmtId="1" fontId="0" fillId="0" borderId="0" xfId="0" applyNumberFormat="1" applyAlignment="1">
      <alignment wrapText="1"/>
    </xf>
    <xf numFmtId="171" fontId="0" fillId="0" borderId="177" xfId="7" applyNumberFormat="1" applyFont="1" applyBorder="1" applyAlignment="1">
      <alignment wrapText="1"/>
    </xf>
    <xf numFmtId="0" fontId="4" fillId="0" borderId="176" xfId="0" applyFont="1" applyBorder="1" applyAlignment="1">
      <alignment horizontal="left" vertical="center"/>
    </xf>
    <xf numFmtId="0" fontId="0" fillId="0" borderId="176" xfId="0" applyBorder="1" applyAlignment="1">
      <alignment wrapText="1"/>
    </xf>
    <xf numFmtId="0" fontId="77" fillId="0" borderId="176" xfId="0" applyFont="1" applyBorder="1" applyAlignment="1">
      <alignment horizontal="left" vertical="center"/>
    </xf>
    <xf numFmtId="1" fontId="78" fillId="0" borderId="0" xfId="0" applyNumberFormat="1" applyFont="1" applyAlignment="1">
      <alignment wrapText="1"/>
    </xf>
    <xf numFmtId="171" fontId="78" fillId="0" borderId="0" xfId="7" applyNumberFormat="1" applyFont="1" applyAlignment="1">
      <alignment wrapText="1"/>
    </xf>
    <xf numFmtId="0" fontId="78" fillId="0" borderId="0" xfId="0" applyFont="1"/>
    <xf numFmtId="0" fontId="78" fillId="0" borderId="0" xfId="0" applyFont="1" applyAlignment="1">
      <alignment wrapText="1"/>
    </xf>
    <xf numFmtId="0" fontId="76" fillId="24" borderId="176" xfId="0" applyFont="1" applyFill="1" applyBorder="1" applyAlignment="1">
      <alignment horizontal="left" vertical="center"/>
    </xf>
    <xf numFmtId="1" fontId="76" fillId="24" borderId="176" xfId="0" applyNumberFormat="1" applyFont="1" applyFill="1" applyBorder="1" applyAlignment="1">
      <alignment wrapText="1"/>
    </xf>
    <xf numFmtId="0" fontId="76" fillId="24" borderId="176" xfId="7" applyNumberFormat="1" applyFont="1" applyFill="1" applyBorder="1" applyAlignment="1">
      <alignment wrapText="1"/>
    </xf>
    <xf numFmtId="0" fontId="75" fillId="0" borderId="0" xfId="0" applyFont="1" applyAlignment="1">
      <alignment wrapText="1"/>
    </xf>
    <xf numFmtId="171" fontId="75" fillId="0" borderId="0" xfId="7" applyNumberFormat="1" applyFont="1" applyAlignment="1">
      <alignment wrapText="1"/>
    </xf>
    <xf numFmtId="3" fontId="0" fillId="0" borderId="0" xfId="0" applyNumberFormat="1" applyAlignment="1">
      <alignment wrapText="1"/>
    </xf>
    <xf numFmtId="9" fontId="0" fillId="0" borderId="0" xfId="7" applyNumberFormat="1" applyFont="1" applyAlignment="1">
      <alignment wrapText="1"/>
    </xf>
    <xf numFmtId="0" fontId="75" fillId="6" borderId="28" xfId="0" applyFont="1" applyFill="1" applyBorder="1" applyAlignment="1">
      <alignment vertical="center"/>
    </xf>
    <xf numFmtId="0" fontId="75" fillId="6" borderId="179" xfId="0" applyFont="1" applyFill="1" applyBorder="1" applyAlignment="1">
      <alignment horizontal="right" vertical="center" wrapText="1"/>
    </xf>
    <xf numFmtId="0" fontId="75" fillId="6" borderId="179" xfId="0" applyFont="1" applyFill="1" applyBorder="1" applyAlignment="1">
      <alignment horizontal="right" vertical="center"/>
    </xf>
    <xf numFmtId="0" fontId="79" fillId="6" borderId="30" xfId="0" applyFont="1" applyFill="1" applyBorder="1" applyAlignment="1">
      <alignment horizontal="right" vertical="center"/>
    </xf>
    <xf numFmtId="0" fontId="32" fillId="21" borderId="180" xfId="0" applyFont="1" applyFill="1" applyBorder="1" applyAlignment="1">
      <alignment vertical="center"/>
    </xf>
    <xf numFmtId="167" fontId="32" fillId="21" borderId="181" xfId="0" applyNumberFormat="1" applyFont="1" applyFill="1" applyBorder="1" applyAlignment="1">
      <alignment vertical="center"/>
    </xf>
    <xf numFmtId="9" fontId="32" fillId="21" borderId="181" xfId="0" applyNumberFormat="1" applyFont="1" applyFill="1" applyBorder="1" applyAlignment="1">
      <alignment horizontal="right" vertical="center"/>
    </xf>
    <xf numFmtId="1" fontId="0" fillId="21" borderId="182" xfId="0" applyNumberFormat="1" applyFill="1" applyBorder="1" applyAlignment="1">
      <alignment horizontal="right" vertical="center"/>
    </xf>
    <xf numFmtId="167" fontId="0" fillId="0" borderId="0" xfId="0" applyNumberFormat="1" applyAlignment="1">
      <alignment wrapText="1"/>
    </xf>
    <xf numFmtId="171" fontId="0" fillId="0" borderId="0" xfId="0" applyNumberFormat="1" applyAlignment="1">
      <alignment wrapText="1"/>
    </xf>
    <xf numFmtId="166" fontId="0" fillId="0" borderId="0" xfId="5" applyNumberFormat="1" applyFont="1" applyAlignment="1">
      <alignment wrapText="1"/>
    </xf>
    <xf numFmtId="0" fontId="32" fillId="21" borderId="183" xfId="0" applyFont="1" applyFill="1" applyBorder="1" applyAlignment="1">
      <alignment vertical="center"/>
    </xf>
    <xf numFmtId="9" fontId="32" fillId="21" borderId="184" xfId="0" applyNumberFormat="1" applyFont="1" applyFill="1" applyBorder="1" applyAlignment="1">
      <alignment horizontal="right" vertical="center"/>
    </xf>
    <xf numFmtId="1" fontId="0" fillId="21" borderId="185" xfId="0" applyNumberFormat="1" applyFill="1" applyBorder="1" applyAlignment="1">
      <alignment horizontal="right" vertical="center"/>
    </xf>
    <xf numFmtId="0" fontId="32" fillId="21" borderId="186" xfId="0" applyFont="1" applyFill="1" applyBorder="1" applyAlignment="1">
      <alignment vertical="center"/>
    </xf>
    <xf numFmtId="9" fontId="32" fillId="21" borderId="187" xfId="0" applyNumberFormat="1" applyFont="1" applyFill="1" applyBorder="1" applyAlignment="1">
      <alignment horizontal="right" vertical="center"/>
    </xf>
    <xf numFmtId="1" fontId="0" fillId="21" borderId="188" xfId="0" applyNumberFormat="1" applyFill="1" applyBorder="1" applyAlignment="1">
      <alignment horizontal="right" vertical="center"/>
    </xf>
    <xf numFmtId="0" fontId="32" fillId="21" borderId="189" xfId="0" applyFont="1" applyFill="1" applyBorder="1" applyAlignment="1">
      <alignment vertical="center"/>
    </xf>
    <xf numFmtId="167" fontId="32" fillId="21" borderId="190" xfId="0" applyNumberFormat="1" applyFont="1" applyFill="1" applyBorder="1" applyAlignment="1">
      <alignment vertical="center"/>
    </xf>
    <xf numFmtId="9" fontId="32" fillId="21" borderId="191" xfId="0" applyNumberFormat="1" applyFont="1" applyFill="1" applyBorder="1" applyAlignment="1">
      <alignment horizontal="right" vertical="center"/>
    </xf>
    <xf numFmtId="1" fontId="0" fillId="21" borderId="192" xfId="0" applyNumberFormat="1" applyFill="1" applyBorder="1" applyAlignment="1">
      <alignment horizontal="right" vertical="center"/>
    </xf>
    <xf numFmtId="0" fontId="75" fillId="6" borderId="193" xfId="0" applyFont="1" applyFill="1" applyBorder="1" applyAlignment="1">
      <alignment vertical="center"/>
    </xf>
    <xf numFmtId="167" fontId="8" fillId="6" borderId="179" xfId="4" applyNumberFormat="1" applyFont="1" applyFill="1" applyBorder="1" applyAlignment="1">
      <alignment vertical="center"/>
    </xf>
    <xf numFmtId="9" fontId="8" fillId="6" borderId="194" xfId="4" applyFont="1" applyFill="1" applyBorder="1" applyAlignment="1">
      <alignment vertical="center"/>
    </xf>
    <xf numFmtId="1" fontId="75" fillId="6" borderId="5" xfId="0" applyNumberFormat="1" applyFont="1" applyFill="1" applyBorder="1" applyAlignment="1">
      <alignment vertical="center"/>
    </xf>
    <xf numFmtId="9" fontId="8" fillId="0" borderId="0" xfId="4" applyFont="1" applyAlignment="1">
      <alignment vertical="center"/>
    </xf>
    <xf numFmtId="1" fontId="75" fillId="0" borderId="0" xfId="0" applyNumberFormat="1" applyFont="1" applyAlignment="1">
      <alignment vertical="center"/>
    </xf>
    <xf numFmtId="0" fontId="79" fillId="6" borderId="179" xfId="0" applyFont="1" applyFill="1" applyBorder="1" applyAlignment="1">
      <alignment horizontal="right" vertical="center"/>
    </xf>
    <xf numFmtId="0" fontId="79" fillId="6" borderId="30" xfId="0" applyFont="1" applyFill="1" applyBorder="1" applyAlignment="1">
      <alignment horizontal="right" vertical="center" wrapText="1"/>
    </xf>
    <xf numFmtId="0" fontId="75" fillId="13" borderId="195" xfId="0" applyFont="1" applyFill="1" applyBorder="1" applyAlignment="1">
      <alignment vertical="center"/>
    </xf>
    <xf numFmtId="9" fontId="75" fillId="13" borderId="196" xfId="0" applyNumberFormat="1" applyFont="1" applyFill="1" applyBorder="1" applyAlignment="1">
      <alignment vertical="center"/>
    </xf>
    <xf numFmtId="1" fontId="75" fillId="13" borderId="196" xfId="0" applyNumberFormat="1" applyFont="1" applyFill="1" applyBorder="1" applyAlignment="1">
      <alignment vertical="center"/>
    </xf>
    <xf numFmtId="171" fontId="75" fillId="13" borderId="197" xfId="0" applyNumberFormat="1" applyFont="1" applyFill="1" applyBorder="1" applyAlignment="1">
      <alignment vertical="center"/>
    </xf>
    <xf numFmtId="3" fontId="0" fillId="0" borderId="0" xfId="0" applyNumberFormat="1" applyAlignment="1">
      <alignment horizontal="left" vertical="center"/>
    </xf>
    <xf numFmtId="0" fontId="78" fillId="9" borderId="198" xfId="0" applyFont="1" applyFill="1" applyBorder="1" applyAlignment="1">
      <alignment horizontal="left" vertical="center" wrapText="1"/>
    </xf>
    <xf numFmtId="9" fontId="78" fillId="9" borderId="184" xfId="0" applyNumberFormat="1" applyFont="1" applyFill="1" applyBorder="1" applyAlignment="1">
      <alignment vertical="center"/>
    </xf>
    <xf numFmtId="0" fontId="78" fillId="9" borderId="184" xfId="0" applyFont="1" applyFill="1" applyBorder="1" applyAlignment="1">
      <alignment vertical="center"/>
    </xf>
    <xf numFmtId="171" fontId="78" fillId="9" borderId="185" xfId="0" applyNumberFormat="1" applyFont="1" applyFill="1" applyBorder="1" applyAlignment="1">
      <alignment vertical="center"/>
    </xf>
    <xf numFmtId="9" fontId="0" fillId="0" borderId="0" xfId="0" applyNumberFormat="1" applyAlignment="1">
      <alignment wrapText="1"/>
    </xf>
    <xf numFmtId="0" fontId="35" fillId="12" borderId="0" xfId="0" applyFont="1" applyFill="1" applyAlignment="1">
      <alignment vertical="center"/>
    </xf>
    <xf numFmtId="0" fontId="35" fillId="12" borderId="0" xfId="0" applyFont="1" applyFill="1" applyAlignment="1">
      <alignment horizontal="center" vertical="center" wrapText="1"/>
    </xf>
    <xf numFmtId="0" fontId="35" fillId="12" borderId="0" xfId="0" applyFont="1" applyFill="1" applyAlignment="1">
      <alignment vertical="center" wrapText="1"/>
    </xf>
    <xf numFmtId="0" fontId="35" fillId="12" borderId="0" xfId="0" applyFont="1" applyFill="1" applyAlignment="1">
      <alignment vertical="top"/>
    </xf>
    <xf numFmtId="0" fontId="41" fillId="0" borderId="0" xfId="0" applyFont="1" applyAlignment="1">
      <alignment horizontal="center" vertical="center"/>
    </xf>
    <xf numFmtId="0" fontId="41" fillId="17" borderId="199" xfId="0" applyFont="1" applyFill="1" applyBorder="1" applyAlignment="1">
      <alignment horizontal="center" vertical="center"/>
    </xf>
    <xf numFmtId="0" fontId="41" fillId="17" borderId="200" xfId="0" applyFont="1" applyFill="1" applyBorder="1" applyAlignment="1">
      <alignment horizontal="center" vertical="center"/>
    </xf>
    <xf numFmtId="0" fontId="41" fillId="17" borderId="201" xfId="0" applyFont="1" applyFill="1" applyBorder="1" applyAlignment="1">
      <alignment horizontal="center" vertical="center"/>
    </xf>
    <xf numFmtId="0" fontId="34" fillId="17" borderId="202" xfId="0" applyFont="1" applyFill="1" applyBorder="1" applyAlignment="1">
      <alignment horizontal="center" vertical="center"/>
    </xf>
    <xf numFmtId="0" fontId="34" fillId="17" borderId="203" xfId="3" applyFont="1" applyFill="1" applyBorder="1" applyAlignment="1">
      <alignment horizontal="center"/>
    </xf>
    <xf numFmtId="0" fontId="34" fillId="17" borderId="204" xfId="0" applyFont="1" applyFill="1" applyBorder="1" applyAlignment="1">
      <alignment horizontal="center" vertical="center"/>
    </xf>
    <xf numFmtId="4" fontId="66" fillId="13" borderId="6" xfId="0" applyNumberFormat="1" applyFont="1" applyFill="1" applyBorder="1" applyAlignment="1">
      <alignment horizontal="center" vertical="center"/>
    </xf>
    <xf numFmtId="4" fontId="39" fillId="14" borderId="30" xfId="0" applyNumberFormat="1" applyFont="1" applyFill="1" applyBorder="1" applyAlignment="1">
      <alignment horizontal="center" vertical="center"/>
    </xf>
    <xf numFmtId="4" fontId="39" fillId="14" borderId="29" xfId="0" applyNumberFormat="1" applyFont="1" applyFill="1" applyBorder="1" applyAlignment="1">
      <alignment horizontal="center" vertical="center"/>
    </xf>
    <xf numFmtId="0" fontId="0" fillId="0" borderId="176" xfId="0" applyFill="1" applyBorder="1" applyAlignment="1">
      <alignment horizontal="left" vertical="center"/>
    </xf>
    <xf numFmtId="0" fontId="76" fillId="0" borderId="176" xfId="0" applyFont="1" applyFill="1" applyBorder="1" applyAlignment="1">
      <alignment vertical="center"/>
    </xf>
    <xf numFmtId="0" fontId="32" fillId="0" borderId="176" xfId="0" applyFont="1" applyFill="1" applyBorder="1" applyAlignment="1">
      <alignment horizontal="left" vertical="center"/>
    </xf>
    <xf numFmtId="0" fontId="16" fillId="8" borderId="62" xfId="0" applyFont="1" applyFill="1" applyBorder="1" applyAlignment="1">
      <alignment horizontal="right" vertical="center" wrapText="1"/>
    </xf>
    <xf numFmtId="0" fontId="16" fillId="8" borderId="34" xfId="0" applyFont="1" applyFill="1" applyBorder="1" applyAlignment="1">
      <alignment horizontal="right" vertical="center" wrapText="1"/>
    </xf>
    <xf numFmtId="0" fontId="16" fillId="17" borderId="22" xfId="0" applyFont="1" applyFill="1" applyBorder="1" applyAlignment="1">
      <alignment horizontal="center" vertical="center" wrapText="1"/>
    </xf>
    <xf numFmtId="0" fontId="16" fillId="17" borderId="38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center" wrapText="1"/>
    </xf>
    <xf numFmtId="0" fontId="25" fillId="0" borderId="0" xfId="0" applyFont="1" applyAlignment="1">
      <alignment horizontal="center" wrapText="1"/>
    </xf>
    <xf numFmtId="0" fontId="16" fillId="8" borderId="58" xfId="0" applyFont="1" applyFill="1" applyBorder="1" applyAlignment="1">
      <alignment horizontal="right" vertical="center" wrapText="1"/>
    </xf>
    <xf numFmtId="0" fontId="16" fillId="8" borderId="59" xfId="0" applyFont="1" applyFill="1" applyBorder="1" applyAlignment="1">
      <alignment horizontal="right" vertical="center" wrapText="1"/>
    </xf>
    <xf numFmtId="0" fontId="17" fillId="17" borderId="60" xfId="0" applyFont="1" applyFill="1" applyBorder="1" applyAlignment="1">
      <alignment horizontal="center" vertical="center" wrapText="1"/>
    </xf>
    <xf numFmtId="0" fontId="17" fillId="17" borderId="61" xfId="0" applyFont="1" applyFill="1" applyBorder="1" applyAlignment="1">
      <alignment horizontal="center" vertical="center" wrapText="1"/>
    </xf>
    <xf numFmtId="0" fontId="20" fillId="0" borderId="23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center" vertical="center" wrapText="1"/>
    </xf>
    <xf numFmtId="0" fontId="21" fillId="5" borderId="53" xfId="3" applyFont="1" applyBorder="1" applyAlignment="1">
      <alignment horizontal="center" vertical="center" wrapText="1"/>
    </xf>
    <xf numFmtId="0" fontId="21" fillId="5" borderId="56" xfId="3" applyFont="1" applyBorder="1" applyAlignment="1">
      <alignment horizontal="center" vertical="center" wrapText="1"/>
    </xf>
    <xf numFmtId="0" fontId="23" fillId="3" borderId="67" xfId="1" applyFont="1" applyBorder="1" applyAlignment="1">
      <alignment horizontal="center" vertical="center" wrapText="1"/>
    </xf>
    <xf numFmtId="0" fontId="23" fillId="3" borderId="68" xfId="1" applyFont="1" applyBorder="1" applyAlignment="1">
      <alignment horizontal="center" vertical="center" wrapText="1"/>
    </xf>
    <xf numFmtId="0" fontId="24" fillId="0" borderId="0" xfId="0" applyFont="1" applyBorder="1" applyAlignment="1">
      <alignment horizontal="center"/>
    </xf>
    <xf numFmtId="0" fontId="18" fillId="17" borderId="22" xfId="0" applyFont="1" applyFill="1" applyBorder="1" applyAlignment="1">
      <alignment horizontal="left" vertical="center" wrapText="1"/>
    </xf>
    <xf numFmtId="0" fontId="18" fillId="17" borderId="38" xfId="0" applyFont="1" applyFill="1" applyBorder="1" applyAlignment="1">
      <alignment horizontal="left" vertical="center" wrapText="1"/>
    </xf>
    <xf numFmtId="0" fontId="16" fillId="8" borderId="63" xfId="0" applyFont="1" applyFill="1" applyBorder="1" applyAlignment="1">
      <alignment horizontal="right" vertical="center" wrapText="1"/>
    </xf>
    <xf numFmtId="0" fontId="16" fillId="8" borderId="64" xfId="0" applyFont="1" applyFill="1" applyBorder="1" applyAlignment="1">
      <alignment horizontal="right" vertical="center" wrapText="1"/>
    </xf>
    <xf numFmtId="0" fontId="18" fillId="17" borderId="65" xfId="0" applyFont="1" applyFill="1" applyBorder="1" applyAlignment="1">
      <alignment horizontal="left" vertical="center"/>
    </xf>
    <xf numFmtId="0" fontId="18" fillId="17" borderId="66" xfId="0" applyFont="1" applyFill="1" applyBorder="1" applyAlignment="1">
      <alignment horizontal="left" vertical="center"/>
    </xf>
    <xf numFmtId="0" fontId="19" fillId="0" borderId="0" xfId="0" applyFont="1" applyBorder="1" applyAlignment="1">
      <alignment horizontal="center"/>
    </xf>
    <xf numFmtId="0" fontId="20" fillId="8" borderId="14" xfId="0" applyFont="1" applyFill="1" applyBorder="1" applyAlignment="1">
      <alignment horizontal="center" vertical="center" wrapText="1"/>
    </xf>
    <xf numFmtId="0" fontId="20" fillId="8" borderId="13" xfId="0" applyFont="1" applyFill="1" applyBorder="1" applyAlignment="1">
      <alignment horizontal="center" vertical="center" wrapText="1"/>
    </xf>
    <xf numFmtId="0" fontId="20" fillId="8" borderId="15" xfId="0" applyFont="1" applyFill="1" applyBorder="1" applyAlignment="1">
      <alignment horizontal="center" vertical="center" wrapText="1"/>
    </xf>
    <xf numFmtId="0" fontId="20" fillId="8" borderId="5" xfId="0" applyFont="1" applyFill="1" applyBorder="1" applyAlignment="1">
      <alignment horizontal="center" vertical="center" wrapText="1"/>
    </xf>
    <xf numFmtId="0" fontId="20" fillId="0" borderId="26" xfId="0" applyFont="1" applyBorder="1" applyAlignment="1">
      <alignment horizontal="center" vertical="center" wrapText="1"/>
    </xf>
    <xf numFmtId="0" fontId="22" fillId="4" borderId="52" xfId="2" applyFont="1" applyBorder="1" applyAlignment="1">
      <alignment horizontal="center" vertical="center" wrapText="1"/>
    </xf>
    <xf numFmtId="0" fontId="22" fillId="4" borderId="44" xfId="2" applyFont="1" applyBorder="1" applyAlignment="1">
      <alignment horizontal="center" vertical="center" wrapText="1"/>
    </xf>
    <xf numFmtId="0" fontId="33" fillId="19" borderId="21" xfId="0" applyFont="1" applyFill="1" applyBorder="1" applyAlignment="1" applyProtection="1">
      <alignment horizontal="center" vertical="center"/>
    </xf>
    <xf numFmtId="0" fontId="8" fillId="0" borderId="125" xfId="0" applyFont="1" applyBorder="1" applyAlignment="1" applyProtection="1">
      <alignment horizontal="center"/>
    </xf>
    <xf numFmtId="0" fontId="8" fillId="0" borderId="34" xfId="0" applyFont="1" applyBorder="1" applyAlignment="1" applyProtection="1">
      <alignment horizontal="center"/>
    </xf>
    <xf numFmtId="0" fontId="8" fillId="0" borderId="113" xfId="0" applyFont="1" applyBorder="1" applyAlignment="1" applyProtection="1">
      <alignment horizontal="center"/>
    </xf>
    <xf numFmtId="0" fontId="0" fillId="6" borderId="25" xfId="0" applyFill="1" applyBorder="1" applyAlignment="1">
      <alignment horizontal="center" vertical="top" wrapText="1"/>
    </xf>
    <xf numFmtId="0" fontId="0" fillId="6" borderId="5" xfId="0" applyFill="1" applyBorder="1" applyAlignment="1">
      <alignment horizontal="center" vertical="top" wrapText="1"/>
    </xf>
    <xf numFmtId="0" fontId="9" fillId="6" borderId="28" xfId="0" applyFont="1" applyFill="1" applyBorder="1" applyAlignment="1">
      <alignment horizontal="center" vertical="top" wrapText="1"/>
    </xf>
    <xf numFmtId="0" fontId="9" fillId="6" borderId="29" xfId="0" applyFont="1" applyFill="1" applyBorder="1" applyAlignment="1">
      <alignment horizontal="center" vertical="top" wrapText="1"/>
    </xf>
    <xf numFmtId="0" fontId="9" fillId="6" borderId="30" xfId="0" applyFont="1" applyFill="1" applyBorder="1" applyAlignment="1">
      <alignment horizontal="center" vertical="top" wrapText="1"/>
    </xf>
    <xf numFmtId="0" fontId="9" fillId="6" borderId="14" xfId="0" applyFont="1" applyFill="1" applyBorder="1" applyAlignment="1">
      <alignment horizontal="center" vertical="top" wrapText="1"/>
    </xf>
    <xf numFmtId="0" fontId="9" fillId="6" borderId="23" xfId="0" applyFont="1" applyFill="1" applyBorder="1" applyAlignment="1">
      <alignment horizontal="center" vertical="top" wrapText="1"/>
    </xf>
    <xf numFmtId="0" fontId="9" fillId="6" borderId="13" xfId="0" applyFont="1" applyFill="1" applyBorder="1" applyAlignment="1">
      <alignment horizontal="center" vertical="top" wrapText="1"/>
    </xf>
    <xf numFmtId="0" fontId="0" fillId="6" borderId="31" xfId="0" applyFill="1" applyBorder="1" applyAlignment="1">
      <alignment horizontal="center" vertical="top" wrapText="1"/>
    </xf>
    <xf numFmtId="0" fontId="0" fillId="6" borderId="13" xfId="0" applyFill="1" applyBorder="1" applyAlignment="1">
      <alignment horizontal="center" vertical="top" wrapText="1"/>
    </xf>
    <xf numFmtId="0" fontId="8" fillId="19" borderId="125" xfId="0" applyFont="1" applyFill="1" applyBorder="1" applyAlignment="1">
      <alignment horizontal="left" wrapText="1"/>
    </xf>
    <xf numFmtId="0" fontId="8" fillId="19" borderId="34" xfId="0" applyFont="1" applyFill="1" applyBorder="1" applyAlignment="1">
      <alignment horizontal="left" wrapText="1"/>
    </xf>
    <xf numFmtId="0" fontId="8" fillId="19" borderId="113" xfId="0" applyFont="1" applyFill="1" applyBorder="1" applyAlignment="1">
      <alignment horizontal="left" wrapText="1"/>
    </xf>
    <xf numFmtId="0" fontId="8" fillId="19" borderId="86" xfId="0" applyFont="1" applyFill="1" applyBorder="1" applyAlignment="1">
      <alignment horizontal="center" vertical="top" wrapText="1"/>
    </xf>
    <xf numFmtId="0" fontId="8" fillId="19" borderId="126" xfId="0" applyFont="1" applyFill="1" applyBorder="1" applyAlignment="1">
      <alignment horizontal="center" vertical="top" wrapText="1"/>
    </xf>
    <xf numFmtId="0" fontId="8" fillId="19" borderId="114" xfId="0" applyFont="1" applyFill="1" applyBorder="1" applyAlignment="1">
      <alignment horizontal="center" vertical="top" wrapText="1"/>
    </xf>
    <xf numFmtId="0" fontId="8" fillId="10" borderId="125" xfId="0" applyFont="1" applyFill="1" applyBorder="1" applyAlignment="1">
      <alignment horizontal="center" wrapText="1"/>
    </xf>
    <xf numFmtId="0" fontId="8" fillId="10" borderId="113" xfId="0" applyFont="1" applyFill="1" applyBorder="1" applyAlignment="1">
      <alignment horizontal="center" wrapText="1"/>
    </xf>
    <xf numFmtId="0" fontId="8" fillId="10" borderId="125" xfId="0" applyFont="1" applyFill="1" applyBorder="1" applyAlignment="1">
      <alignment horizontal="center" vertical="center" wrapText="1"/>
    </xf>
    <xf numFmtId="0" fontId="8" fillId="10" borderId="113" xfId="0" applyFont="1" applyFill="1" applyBorder="1" applyAlignment="1">
      <alignment horizontal="center" vertical="center" wrapText="1"/>
    </xf>
    <xf numFmtId="0" fontId="9" fillId="6" borderId="24" xfId="0" applyFont="1" applyFill="1" applyBorder="1" applyAlignment="1">
      <alignment horizontal="center" vertical="top" wrapText="1"/>
    </xf>
    <xf numFmtId="0" fontId="9" fillId="6" borderId="0" xfId="0" applyFont="1" applyFill="1" applyBorder="1" applyAlignment="1">
      <alignment horizontal="center" vertical="top" wrapText="1"/>
    </xf>
    <xf numFmtId="0" fontId="9" fillId="6" borderId="20" xfId="0" applyFont="1" applyFill="1" applyBorder="1" applyAlignment="1">
      <alignment horizontal="center" vertical="top" wrapText="1"/>
    </xf>
    <xf numFmtId="0" fontId="9" fillId="6" borderId="19" xfId="0" applyFont="1" applyFill="1" applyBorder="1" applyAlignment="1">
      <alignment horizontal="center" vertical="top" wrapText="1"/>
    </xf>
    <xf numFmtId="0" fontId="9" fillId="6" borderId="6" xfId="0" applyFont="1" applyFill="1" applyBorder="1" applyAlignment="1">
      <alignment horizontal="center" vertical="top" wrapText="1"/>
    </xf>
    <xf numFmtId="0" fontId="9" fillId="6" borderId="18" xfId="0" applyFont="1" applyFill="1" applyBorder="1" applyAlignment="1">
      <alignment horizontal="center" vertical="top" wrapText="1"/>
    </xf>
    <xf numFmtId="0" fontId="9" fillId="6" borderId="63" xfId="0" applyFont="1" applyFill="1" applyBorder="1" applyAlignment="1">
      <alignment horizontal="center" vertical="top" wrapText="1"/>
    </xf>
    <xf numFmtId="0" fontId="9" fillId="6" borderId="165" xfId="0" applyFont="1" applyFill="1" applyBorder="1" applyAlignment="1">
      <alignment horizontal="center" vertical="top" wrapText="1"/>
    </xf>
    <xf numFmtId="0" fontId="9" fillId="6" borderId="166" xfId="0" applyFont="1" applyFill="1" applyBorder="1" applyAlignment="1">
      <alignment horizontal="center" vertical="top" wrapText="1"/>
    </xf>
    <xf numFmtId="0" fontId="0" fillId="17" borderId="19" xfId="0" applyFill="1" applyBorder="1" applyAlignment="1" applyProtection="1">
      <alignment horizontal="center" vertical="top" wrapText="1"/>
    </xf>
    <xf numFmtId="0" fontId="0" fillId="17" borderId="0" xfId="0" applyFill="1" applyBorder="1" applyAlignment="1" applyProtection="1">
      <alignment horizontal="center" vertical="top" wrapText="1"/>
    </xf>
    <xf numFmtId="0" fontId="0" fillId="17" borderId="20" xfId="0" applyFill="1" applyBorder="1" applyAlignment="1" applyProtection="1">
      <alignment horizontal="center" vertical="top" wrapText="1"/>
    </xf>
    <xf numFmtId="0" fontId="0" fillId="17" borderId="6" xfId="0" applyFill="1" applyBorder="1" applyAlignment="1" applyProtection="1">
      <alignment horizontal="center" vertical="top" wrapText="1"/>
    </xf>
    <xf numFmtId="0" fontId="0" fillId="18" borderId="19" xfId="0" applyFill="1" applyBorder="1" applyAlignment="1" applyProtection="1">
      <alignment horizontal="center" vertical="top" wrapText="1"/>
    </xf>
    <xf numFmtId="0" fontId="0" fillId="18" borderId="0" xfId="0" applyFill="1" applyBorder="1" applyAlignment="1" applyProtection="1">
      <alignment horizontal="center" vertical="top" wrapText="1"/>
    </xf>
    <xf numFmtId="0" fontId="0" fillId="18" borderId="20" xfId="0" applyFill="1" applyBorder="1" applyAlignment="1" applyProtection="1">
      <alignment horizontal="center" vertical="top" wrapText="1"/>
    </xf>
    <xf numFmtId="0" fontId="0" fillId="18" borderId="6" xfId="0" applyFill="1" applyBorder="1" applyAlignment="1" applyProtection="1">
      <alignment horizontal="center" vertical="top" wrapText="1"/>
    </xf>
    <xf numFmtId="0" fontId="0" fillId="18" borderId="24" xfId="0" applyFill="1" applyBorder="1" applyAlignment="1" applyProtection="1">
      <alignment horizontal="center" vertical="top" wrapText="1"/>
    </xf>
    <xf numFmtId="0" fontId="0" fillId="17" borderId="14" xfId="0" applyFill="1" applyBorder="1" applyAlignment="1" applyProtection="1">
      <alignment horizontal="center" vertical="top" wrapText="1"/>
    </xf>
    <xf numFmtId="0" fontId="0" fillId="17" borderId="23" xfId="0" applyFill="1" applyBorder="1" applyAlignment="1" applyProtection="1">
      <alignment horizontal="center" vertical="top" wrapText="1"/>
    </xf>
    <xf numFmtId="0" fontId="0" fillId="17" borderId="13" xfId="0" applyFill="1" applyBorder="1" applyAlignment="1" applyProtection="1">
      <alignment horizontal="center" vertical="top" wrapText="1"/>
    </xf>
    <xf numFmtId="0" fontId="8" fillId="7" borderId="24" xfId="0" applyFont="1" applyFill="1" applyBorder="1" applyAlignment="1" applyProtection="1">
      <alignment horizontal="left" vertical="top" wrapText="1"/>
    </xf>
    <xf numFmtId="0" fontId="8" fillId="7" borderId="15" xfId="0" applyFont="1" applyFill="1" applyBorder="1" applyAlignment="1" applyProtection="1">
      <alignment horizontal="left" vertical="top" wrapText="1"/>
    </xf>
    <xf numFmtId="0" fontId="0" fillId="7" borderId="0" xfId="0" applyFill="1" applyBorder="1" applyAlignment="1" applyProtection="1">
      <alignment horizontal="left" vertical="top" wrapText="1"/>
    </xf>
    <xf numFmtId="0" fontId="0" fillId="7" borderId="26" xfId="0" applyFill="1" applyBorder="1" applyAlignment="1" applyProtection="1">
      <alignment horizontal="left" vertical="top" wrapText="1"/>
    </xf>
    <xf numFmtId="0" fontId="8" fillId="0" borderId="14" xfId="0" applyFont="1" applyBorder="1" applyAlignment="1" applyProtection="1">
      <alignment horizontal="left" vertical="top" wrapText="1"/>
    </xf>
    <xf numFmtId="0" fontId="8" fillId="0" borderId="24" xfId="0" applyFont="1" applyBorder="1" applyAlignment="1" applyProtection="1">
      <alignment horizontal="left" vertical="top" wrapText="1"/>
    </xf>
    <xf numFmtId="0" fontId="8" fillId="0" borderId="15" xfId="0" applyFont="1" applyBorder="1" applyAlignment="1" applyProtection="1">
      <alignment horizontal="left" vertical="top" wrapText="1"/>
    </xf>
    <xf numFmtId="0" fontId="0" fillId="0" borderId="23" xfId="0" applyBorder="1" applyAlignment="1" applyProtection="1">
      <alignment horizontal="left" vertical="top" wrapText="1"/>
    </xf>
    <xf numFmtId="0" fontId="0" fillId="0" borderId="0" xfId="0" applyBorder="1" applyAlignment="1" applyProtection="1">
      <alignment horizontal="left" vertical="top" wrapText="1"/>
    </xf>
    <xf numFmtId="0" fontId="0" fillId="0" borderId="26" xfId="0" applyBorder="1" applyAlignment="1" applyProtection="1">
      <alignment horizontal="left" vertical="top" wrapText="1"/>
    </xf>
    <xf numFmtId="0" fontId="0" fillId="18" borderId="14" xfId="0" applyFill="1" applyBorder="1" applyAlignment="1" applyProtection="1">
      <alignment horizontal="center" vertical="top" wrapText="1"/>
    </xf>
    <xf numFmtId="0" fontId="0" fillId="18" borderId="23" xfId="0" applyFill="1" applyBorder="1" applyAlignment="1" applyProtection="1">
      <alignment horizontal="center" vertical="top" wrapText="1"/>
    </xf>
    <xf numFmtId="0" fontId="0" fillId="18" borderId="13" xfId="0" applyFill="1" applyBorder="1" applyAlignment="1" applyProtection="1">
      <alignment horizontal="center" vertical="top" wrapText="1"/>
    </xf>
    <xf numFmtId="0" fontId="0" fillId="17" borderId="24" xfId="0" applyFill="1" applyBorder="1" applyAlignment="1" applyProtection="1">
      <alignment horizontal="center" vertical="top" wrapText="1"/>
    </xf>
    <xf numFmtId="0" fontId="30" fillId="0" borderId="0" xfId="0" applyFont="1" applyBorder="1" applyAlignment="1">
      <alignment horizontal="center"/>
    </xf>
    <xf numFmtId="0" fontId="33" fillId="0" borderId="0" xfId="0" applyFont="1" applyAlignment="1">
      <alignment horizontal="left" vertical="top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7" fillId="0" borderId="26" xfId="0" applyFont="1" applyBorder="1" applyAlignment="1">
      <alignment horizontal="left"/>
    </xf>
    <xf numFmtId="0" fontId="27" fillId="0" borderId="27" xfId="0" applyFont="1" applyBorder="1" applyAlignment="1">
      <alignment horizontal="left"/>
    </xf>
    <xf numFmtId="0" fontId="26" fillId="11" borderId="28" xfId="0" applyFont="1" applyFill="1" applyBorder="1" applyAlignment="1">
      <alignment horizontal="left"/>
    </xf>
    <xf numFmtId="0" fontId="26" fillId="11" borderId="29" xfId="0" applyFont="1" applyFill="1" applyBorder="1" applyAlignment="1">
      <alignment horizontal="left"/>
    </xf>
    <xf numFmtId="0" fontId="26" fillId="11" borderId="0" xfId="0" applyFont="1" applyFill="1" applyAlignment="1">
      <alignment horizontal="left"/>
    </xf>
    <xf numFmtId="0" fontId="0" fillId="28" borderId="0" xfId="0" applyFill="1" applyAlignment="1">
      <alignment horizontal="center" vertical="center" wrapText="1"/>
    </xf>
    <xf numFmtId="0" fontId="26" fillId="10" borderId="28" xfId="0" applyFont="1" applyFill="1" applyBorder="1" applyAlignment="1">
      <alignment horizontal="left"/>
    </xf>
    <xf numFmtId="0" fontId="26" fillId="10" borderId="29" xfId="0" applyFont="1" applyFill="1" applyBorder="1" applyAlignment="1">
      <alignment horizontal="left"/>
    </xf>
    <xf numFmtId="0" fontId="26" fillId="10" borderId="0" xfId="0" applyFont="1" applyFill="1" applyAlignment="1">
      <alignment horizontal="left"/>
    </xf>
    <xf numFmtId="0" fontId="35" fillId="12" borderId="8" xfId="0" applyFont="1" applyFill="1" applyBorder="1" applyAlignment="1">
      <alignment horizontal="center" vertical="center" wrapText="1"/>
    </xf>
    <xf numFmtId="0" fontId="35" fillId="12" borderId="80" xfId="0" applyFont="1" applyFill="1" applyBorder="1" applyAlignment="1">
      <alignment horizontal="center" vertical="center" wrapText="1"/>
    </xf>
    <xf numFmtId="0" fontId="58" fillId="12" borderId="8" xfId="0" applyFont="1" applyFill="1" applyBorder="1" applyAlignment="1">
      <alignment horizontal="center" vertical="center" wrapText="1"/>
    </xf>
    <xf numFmtId="0" fontId="58" fillId="12" borderId="9" xfId="0" applyFont="1" applyFill="1" applyBorder="1" applyAlignment="1">
      <alignment horizontal="center" vertical="center" wrapText="1"/>
    </xf>
    <xf numFmtId="0" fontId="52" fillId="0" borderId="26" xfId="0" applyFont="1" applyBorder="1" applyAlignment="1">
      <alignment horizontal="center" vertical="center"/>
    </xf>
    <xf numFmtId="0" fontId="35" fillId="12" borderId="14" xfId="0" applyFont="1" applyFill="1" applyBorder="1" applyAlignment="1">
      <alignment horizontal="center" vertical="center" wrapText="1"/>
    </xf>
    <xf numFmtId="0" fontId="35" fillId="12" borderId="23" xfId="0" applyFont="1" applyFill="1" applyBorder="1" applyAlignment="1">
      <alignment horizontal="center" vertical="center" wrapText="1"/>
    </xf>
    <xf numFmtId="0" fontId="35" fillId="12" borderId="13" xfId="0" applyFont="1" applyFill="1" applyBorder="1" applyAlignment="1">
      <alignment horizontal="center" vertical="center" wrapText="1"/>
    </xf>
    <xf numFmtId="0" fontId="35" fillId="12" borderId="28" xfId="0" applyFont="1" applyFill="1" applyBorder="1" applyAlignment="1">
      <alignment horizontal="center" vertical="center" wrapText="1"/>
    </xf>
    <xf numFmtId="0" fontId="35" fillId="12" borderId="29" xfId="0" applyFont="1" applyFill="1" applyBorder="1" applyAlignment="1">
      <alignment horizontal="center" vertical="center" wrapText="1"/>
    </xf>
    <xf numFmtId="0" fontId="35" fillId="12" borderId="30" xfId="0" applyFont="1" applyFill="1" applyBorder="1" applyAlignment="1">
      <alignment horizontal="center" vertical="center" wrapText="1"/>
    </xf>
    <xf numFmtId="0" fontId="35" fillId="12" borderId="9" xfId="0" applyFont="1" applyFill="1" applyBorder="1" applyAlignment="1">
      <alignment horizontal="center" vertical="center" wrapText="1"/>
    </xf>
    <xf numFmtId="0" fontId="1" fillId="26" borderId="8" xfId="0" applyFont="1" applyFill="1" applyBorder="1" applyAlignment="1">
      <alignment horizontal="center" vertical="top"/>
    </xf>
    <xf numFmtId="0" fontId="1" fillId="26" borderId="80" xfId="0" applyFont="1" applyFill="1" applyBorder="1" applyAlignment="1">
      <alignment horizontal="center" vertical="top"/>
    </xf>
    <xf numFmtId="0" fontId="5" fillId="26" borderId="8" xfId="0" applyFont="1" applyFill="1" applyBorder="1" applyAlignment="1">
      <alignment horizontal="left" vertical="top" wrapText="1"/>
    </xf>
    <xf numFmtId="0" fontId="5" fillId="26" borderId="80" xfId="0" applyFont="1" applyFill="1" applyBorder="1" applyAlignment="1">
      <alignment horizontal="left" vertical="top" wrapText="1"/>
    </xf>
    <xf numFmtId="0" fontId="1" fillId="26" borderId="8" xfId="0" applyFont="1" applyFill="1" applyBorder="1" applyAlignment="1">
      <alignment vertical="top" wrapText="1"/>
    </xf>
    <xf numFmtId="0" fontId="1" fillId="26" borderId="80" xfId="0" applyFont="1" applyFill="1" applyBorder="1" applyAlignment="1">
      <alignment vertical="top" wrapText="1"/>
    </xf>
    <xf numFmtId="2" fontId="3" fillId="5" borderId="91" xfId="3" applyNumberFormat="1" applyFont="1" applyBorder="1" applyAlignment="1">
      <alignment horizontal="right" vertical="top" wrapText="1"/>
    </xf>
    <xf numFmtId="2" fontId="3" fillId="5" borderId="92" xfId="3" applyNumberFormat="1" applyFont="1" applyBorder="1" applyAlignment="1">
      <alignment horizontal="right" vertical="top" wrapText="1"/>
    </xf>
    <xf numFmtId="0" fontId="5" fillId="26" borderId="7" xfId="0" applyFont="1" applyFill="1" applyBorder="1" applyAlignment="1">
      <alignment horizontal="left" vertical="top" wrapText="1"/>
    </xf>
    <xf numFmtId="0" fontId="5" fillId="26" borderId="4" xfId="0" applyFont="1" applyFill="1" applyBorder="1" applyAlignment="1">
      <alignment horizontal="left" vertical="top" wrapText="1"/>
    </xf>
    <xf numFmtId="167" fontId="49" fillId="3" borderId="8" xfId="4" applyNumberFormat="1" applyFont="1" applyFill="1" applyBorder="1" applyAlignment="1">
      <alignment horizontal="right" vertical="top" wrapText="1"/>
    </xf>
    <xf numFmtId="167" fontId="49" fillId="3" borderId="9" xfId="4" applyNumberFormat="1" applyFont="1" applyFill="1" applyBorder="1" applyAlignment="1">
      <alignment horizontal="right" vertical="top" wrapText="1"/>
    </xf>
    <xf numFmtId="167" fontId="49" fillId="3" borderId="8" xfId="4" applyNumberFormat="1" applyFont="1" applyFill="1" applyBorder="1" applyAlignment="1">
      <alignment vertical="top" wrapText="1"/>
    </xf>
    <xf numFmtId="167" fontId="49" fillId="3" borderId="9" xfId="4" applyNumberFormat="1" applyFont="1" applyFill="1" applyBorder="1" applyAlignment="1">
      <alignment vertical="top" wrapText="1"/>
    </xf>
    <xf numFmtId="0" fontId="5" fillId="26" borderId="14" xfId="0" applyFont="1" applyFill="1" applyBorder="1" applyAlignment="1">
      <alignment horizontal="left" vertical="top" wrapText="1"/>
    </xf>
    <xf numFmtId="0" fontId="5" fillId="26" borderId="15" xfId="0" applyFont="1" applyFill="1" applyBorder="1" applyAlignment="1">
      <alignment horizontal="left" vertical="top" wrapText="1"/>
    </xf>
    <xf numFmtId="2" fontId="49" fillId="3" borderId="8" xfId="4" applyNumberFormat="1" applyFont="1" applyFill="1" applyBorder="1" applyAlignment="1">
      <alignment vertical="top" wrapText="1"/>
    </xf>
    <xf numFmtId="2" fontId="49" fillId="3" borderId="9" xfId="4" applyNumberFormat="1" applyFont="1" applyFill="1" applyBorder="1" applyAlignment="1">
      <alignment vertical="top" wrapText="1"/>
    </xf>
    <xf numFmtId="0" fontId="1" fillId="26" borderId="9" xfId="0" applyFont="1" applyFill="1" applyBorder="1" applyAlignment="1">
      <alignment vertical="top" wrapText="1"/>
    </xf>
    <xf numFmtId="0" fontId="5" fillId="26" borderId="11" xfId="0" applyFont="1" applyFill="1" applyBorder="1" applyAlignment="1">
      <alignment horizontal="left" vertical="top" wrapText="1"/>
    </xf>
    <xf numFmtId="0" fontId="5" fillId="26" borderId="12" xfId="0" applyFont="1" applyFill="1" applyBorder="1" applyAlignment="1">
      <alignment horizontal="left" vertical="top" wrapText="1"/>
    </xf>
    <xf numFmtId="0" fontId="5" fillId="26" borderId="8" xfId="0" applyFont="1" applyFill="1" applyBorder="1" applyAlignment="1">
      <alignment horizontal="center" vertical="top" wrapText="1"/>
    </xf>
    <xf numFmtId="0" fontId="5" fillId="26" borderId="9" xfId="0" applyFont="1" applyFill="1" applyBorder="1" applyAlignment="1">
      <alignment horizontal="center" vertical="top" wrapText="1"/>
    </xf>
    <xf numFmtId="0" fontId="1" fillId="26" borderId="13" xfId="0" applyFont="1" applyFill="1" applyBorder="1" applyAlignment="1">
      <alignment horizontal="center" vertical="top"/>
    </xf>
    <xf numFmtId="0" fontId="1" fillId="26" borderId="5" xfId="0" applyFont="1" applyFill="1" applyBorder="1" applyAlignment="1">
      <alignment horizontal="center" vertical="top"/>
    </xf>
    <xf numFmtId="0" fontId="8" fillId="0" borderId="14" xfId="0" applyFont="1" applyBorder="1" applyAlignment="1">
      <alignment horizontal="center" vertical="top" wrapText="1"/>
    </xf>
    <xf numFmtId="0" fontId="8" fillId="0" borderId="24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0" fillId="0" borderId="23" xfId="0" applyBorder="1" applyAlignment="1">
      <alignment horizontal="center" vertical="top"/>
    </xf>
    <xf numFmtId="0" fontId="0" fillId="0" borderId="0" xfId="0" applyBorder="1" applyAlignment="1">
      <alignment horizontal="center" vertical="top"/>
    </xf>
    <xf numFmtId="0" fontId="0" fillId="0" borderId="26" xfId="0" applyBorder="1" applyAlignment="1">
      <alignment horizontal="center" vertical="top"/>
    </xf>
    <xf numFmtId="0" fontId="8" fillId="0" borderId="14" xfId="0" applyFont="1" applyBorder="1" applyAlignment="1">
      <alignment horizontal="center" vertical="center"/>
    </xf>
    <xf numFmtId="0" fontId="8" fillId="0" borderId="23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0" fontId="8" fillId="0" borderId="26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63" fillId="22" borderId="14" xfId="0" applyFont="1" applyFill="1" applyBorder="1" applyAlignment="1">
      <alignment horizontal="center"/>
    </xf>
    <xf numFmtId="0" fontId="63" fillId="22" borderId="23" xfId="0" applyFont="1" applyFill="1" applyBorder="1" applyAlignment="1">
      <alignment horizontal="center"/>
    </xf>
  </cellXfs>
  <cellStyles count="8">
    <cellStyle name="Čiarka" xfId="5" builtinId="3"/>
    <cellStyle name="Dobrá" xfId="1" builtinId="26"/>
    <cellStyle name="Hypertextové prepojenie" xfId="6" builtinId="8"/>
    <cellStyle name="Mena" xfId="7" builtinId="4"/>
    <cellStyle name="Normálna" xfId="0" builtinId="0"/>
    <cellStyle name="Percentá" xfId="4" builtinId="5"/>
    <cellStyle name="Poznámka" xfId="3" builtinId="10"/>
    <cellStyle name="Výpočet" xfId="2" builtinId="22"/>
  </cellStyles>
  <dxfs count="3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  <condense val="0"/>
        <extend val="0"/>
        <color indexed="10"/>
      </font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36739</xdr:rowOff>
    </xdr:from>
    <xdr:to>
      <xdr:col>14</xdr:col>
      <xdr:colOff>476955</xdr:colOff>
      <xdr:row>23</xdr:row>
      <xdr:rowOff>73258</xdr:rowOff>
    </xdr:to>
    <xdr:pic>
      <xdr:nvPicPr>
        <xdr:cNvPr id="4" name="Obrázok 3">
          <a:extLst>
            <a:ext uri="{FF2B5EF4-FFF2-40B4-BE49-F238E27FC236}">
              <a16:creationId xmlns:a16="http://schemas.microsoft.com/office/drawing/2014/main" id="{1EBDC549-BBB9-B240-B63D-2AC73B159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89239"/>
          <a:ext cx="9900355" cy="3465519"/>
        </a:xfrm>
        <a:prstGeom prst="rect">
          <a:avLst/>
        </a:prstGeom>
      </xdr:spPr>
    </xdr:pic>
    <xdr:clientData/>
  </xdr:twoCellAnchor>
  <xdr:twoCellAnchor editAs="oneCell">
    <xdr:from>
      <xdr:col>16</xdr:col>
      <xdr:colOff>310444</xdr:colOff>
      <xdr:row>4</xdr:row>
      <xdr:rowOff>84668</xdr:rowOff>
    </xdr:from>
    <xdr:to>
      <xdr:col>32</xdr:col>
      <xdr:colOff>547510</xdr:colOff>
      <xdr:row>29</xdr:row>
      <xdr:rowOff>72955</xdr:rowOff>
    </xdr:to>
    <xdr:pic>
      <xdr:nvPicPr>
        <xdr:cNvPr id="5" name="Obrázok 4">
          <a:extLst>
            <a:ext uri="{FF2B5EF4-FFF2-40B4-BE49-F238E27FC236}">
              <a16:creationId xmlns:a16="http://schemas.microsoft.com/office/drawing/2014/main" id="{0A5DDDC8-B14A-A444-B39B-86B5BBCAC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80044" y="846668"/>
          <a:ext cx="11006666" cy="47507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14112</xdr:rowOff>
    </xdr:from>
    <xdr:to>
      <xdr:col>15</xdr:col>
      <xdr:colOff>355156</xdr:colOff>
      <xdr:row>52</xdr:row>
      <xdr:rowOff>32152</xdr:rowOff>
    </xdr:to>
    <xdr:pic>
      <xdr:nvPicPr>
        <xdr:cNvPr id="6" name="Obrázok 5">
          <a:extLst>
            <a:ext uri="{FF2B5EF4-FFF2-40B4-BE49-F238E27FC236}">
              <a16:creationId xmlns:a16="http://schemas.microsoft.com/office/drawing/2014/main" id="{21F423F9-2628-6648-9580-F03201157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91112"/>
          <a:ext cx="10451656" cy="3447040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34</xdr:row>
      <xdr:rowOff>0</xdr:rowOff>
    </xdr:from>
    <xdr:to>
      <xdr:col>33</xdr:col>
      <xdr:colOff>97367</xdr:colOff>
      <xdr:row>49</xdr:row>
      <xdr:rowOff>92872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ECE056EA-41CB-E844-91A9-F7E9430FB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42700" y="6477000"/>
          <a:ext cx="10866967" cy="29503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16</xdr:col>
      <xdr:colOff>300567</xdr:colOff>
      <xdr:row>88</xdr:row>
      <xdr:rowOff>60745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A7F92B82-6230-DC47-932E-2BF3D7440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430000"/>
          <a:ext cx="11070167" cy="5394745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61</xdr:row>
      <xdr:rowOff>0</xdr:rowOff>
    </xdr:from>
    <xdr:to>
      <xdr:col>33</xdr:col>
      <xdr:colOff>97367</xdr:colOff>
      <xdr:row>83</xdr:row>
      <xdr:rowOff>45246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4C117EAD-D75C-974B-992A-BD226CE66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42700" y="11620500"/>
          <a:ext cx="10866967" cy="423624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16</xdr:col>
      <xdr:colOff>237067</xdr:colOff>
      <xdr:row>117</xdr:row>
      <xdr:rowOff>71398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id="{BD43B9E6-1DB8-7348-95EC-B10B0AF16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097500"/>
          <a:ext cx="11006667" cy="4262398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95</xdr:row>
      <xdr:rowOff>0</xdr:rowOff>
    </xdr:from>
    <xdr:to>
      <xdr:col>35</xdr:col>
      <xdr:colOff>237066</xdr:colOff>
      <xdr:row>117</xdr:row>
      <xdr:rowOff>184214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3AA997A8-A552-4D48-9BC9-4F6D1AF4E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88900" y="18097500"/>
          <a:ext cx="11006666" cy="43752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16</xdr:col>
      <xdr:colOff>300567</xdr:colOff>
      <xdr:row>158</xdr:row>
      <xdr:rowOff>85722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6F27D950-F8F2-3041-8004-1A5E4637F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765000"/>
          <a:ext cx="11070167" cy="5419722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130</xdr:row>
      <xdr:rowOff>0</xdr:rowOff>
    </xdr:from>
    <xdr:to>
      <xdr:col>35</xdr:col>
      <xdr:colOff>237066</xdr:colOff>
      <xdr:row>164</xdr:row>
      <xdr:rowOff>72361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6AF1B981-FF2A-504F-8909-3FD95AFC4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88900" y="24765000"/>
          <a:ext cx="11006666" cy="65493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166</xdr:row>
      <xdr:rowOff>0</xdr:rowOff>
    </xdr:from>
    <xdr:to>
      <xdr:col>16</xdr:col>
      <xdr:colOff>300567</xdr:colOff>
      <xdr:row>178</xdr:row>
      <xdr:rowOff>159888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id="{9146753A-149E-F443-8E7B-D9E341690D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623000"/>
          <a:ext cx="11070167" cy="2445888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166</xdr:row>
      <xdr:rowOff>0</xdr:rowOff>
    </xdr:from>
    <xdr:to>
      <xdr:col>35</xdr:col>
      <xdr:colOff>237066</xdr:colOff>
      <xdr:row>178</xdr:row>
      <xdr:rowOff>109785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id="{04F11D10-9222-6C42-AAD3-7EDA9099D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88900" y="31623000"/>
          <a:ext cx="11006666" cy="23957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202</xdr:row>
      <xdr:rowOff>0</xdr:rowOff>
    </xdr:from>
    <xdr:to>
      <xdr:col>16</xdr:col>
      <xdr:colOff>237067</xdr:colOff>
      <xdr:row>213</xdr:row>
      <xdr:rowOff>58178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id="{15C6D1EC-A344-A64E-BD3F-7C4FBEADA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481000"/>
          <a:ext cx="11006667" cy="2153678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202</xdr:row>
      <xdr:rowOff>0</xdr:rowOff>
    </xdr:from>
    <xdr:to>
      <xdr:col>35</xdr:col>
      <xdr:colOff>237066</xdr:colOff>
      <xdr:row>216</xdr:row>
      <xdr:rowOff>184022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id="{BC12B3D5-7EA6-5544-B985-4FC6EA374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88900" y="38481000"/>
          <a:ext cx="11006666" cy="28510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234</xdr:row>
      <xdr:rowOff>0</xdr:rowOff>
    </xdr:from>
    <xdr:to>
      <xdr:col>16</xdr:col>
      <xdr:colOff>237067</xdr:colOff>
      <xdr:row>256</xdr:row>
      <xdr:rowOff>167728</xdr:rowOff>
    </xdr:to>
    <xdr:pic>
      <xdr:nvPicPr>
        <xdr:cNvPr id="18" name="Obrázok 17">
          <a:extLst>
            <a:ext uri="{FF2B5EF4-FFF2-40B4-BE49-F238E27FC236}">
              <a16:creationId xmlns:a16="http://schemas.microsoft.com/office/drawing/2014/main" id="{DDDF3A67-AEB2-774C-A3C8-2591C02CF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577000"/>
          <a:ext cx="11006667" cy="4358728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234</xdr:row>
      <xdr:rowOff>0</xdr:rowOff>
    </xdr:from>
    <xdr:to>
      <xdr:col>35</xdr:col>
      <xdr:colOff>237066</xdr:colOff>
      <xdr:row>258</xdr:row>
      <xdr:rowOff>27093</xdr:rowOff>
    </xdr:to>
    <xdr:pic>
      <xdr:nvPicPr>
        <xdr:cNvPr id="19" name="Obrázok 18">
          <a:extLst>
            <a:ext uri="{FF2B5EF4-FFF2-40B4-BE49-F238E27FC236}">
              <a16:creationId xmlns:a16="http://schemas.microsoft.com/office/drawing/2014/main" id="{33C057AF-4DA0-EA49-BD3F-5B7DD79EC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88900" y="44577000"/>
          <a:ext cx="11006666" cy="45990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265</xdr:row>
      <xdr:rowOff>0</xdr:rowOff>
    </xdr:from>
    <xdr:to>
      <xdr:col>16</xdr:col>
      <xdr:colOff>237067</xdr:colOff>
      <xdr:row>295</xdr:row>
      <xdr:rowOff>19137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id="{49EBFCBA-773B-8648-B9E3-31737FE45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482500"/>
          <a:ext cx="11006667" cy="5734137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265</xdr:row>
      <xdr:rowOff>0</xdr:rowOff>
    </xdr:from>
    <xdr:to>
      <xdr:col>35</xdr:col>
      <xdr:colOff>237066</xdr:colOff>
      <xdr:row>297</xdr:row>
      <xdr:rowOff>45047</xdr:rowOff>
    </xdr:to>
    <xdr:pic>
      <xdr:nvPicPr>
        <xdr:cNvPr id="21" name="Obrázok 20">
          <a:extLst>
            <a:ext uri="{FF2B5EF4-FFF2-40B4-BE49-F238E27FC236}">
              <a16:creationId xmlns:a16="http://schemas.microsoft.com/office/drawing/2014/main" id="{0D726CA9-DA5B-F344-9F66-B5634C9E6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88900" y="50482500"/>
          <a:ext cx="11006666" cy="61410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297</xdr:row>
      <xdr:rowOff>0</xdr:rowOff>
    </xdr:from>
    <xdr:to>
      <xdr:col>16</xdr:col>
      <xdr:colOff>300567</xdr:colOff>
      <xdr:row>315</xdr:row>
      <xdr:rowOff>6059</xdr:rowOff>
    </xdr:to>
    <xdr:pic>
      <xdr:nvPicPr>
        <xdr:cNvPr id="22" name="Obrázok 21">
          <a:extLst>
            <a:ext uri="{FF2B5EF4-FFF2-40B4-BE49-F238E27FC236}">
              <a16:creationId xmlns:a16="http://schemas.microsoft.com/office/drawing/2014/main" id="{6B66DF6B-DC3A-E440-8ABD-46349B926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6578500"/>
          <a:ext cx="11070167" cy="3435059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299</xdr:row>
      <xdr:rowOff>0</xdr:rowOff>
    </xdr:from>
    <xdr:to>
      <xdr:col>35</xdr:col>
      <xdr:colOff>237066</xdr:colOff>
      <xdr:row>318</xdr:row>
      <xdr:rowOff>23393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id="{D6169DEE-DF19-0B45-9B47-EEF33CCB8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88900" y="56959500"/>
          <a:ext cx="11006666" cy="3642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329</xdr:row>
      <xdr:rowOff>0</xdr:rowOff>
    </xdr:from>
    <xdr:to>
      <xdr:col>16</xdr:col>
      <xdr:colOff>237067</xdr:colOff>
      <xdr:row>347</xdr:row>
      <xdr:rowOff>6059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id="{EED13179-FB7F-AE45-A8FB-B703B5C12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674500"/>
          <a:ext cx="11006667" cy="3435059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329</xdr:row>
      <xdr:rowOff>0</xdr:rowOff>
    </xdr:from>
    <xdr:to>
      <xdr:col>35</xdr:col>
      <xdr:colOff>237066</xdr:colOff>
      <xdr:row>357</xdr:row>
      <xdr:rowOff>118806</xdr:rowOff>
    </xdr:to>
    <xdr:pic>
      <xdr:nvPicPr>
        <xdr:cNvPr id="25" name="Obrázok 24">
          <a:extLst>
            <a:ext uri="{FF2B5EF4-FFF2-40B4-BE49-F238E27FC236}">
              <a16:creationId xmlns:a16="http://schemas.microsoft.com/office/drawing/2014/main" id="{8CAF5C13-7EAE-1A4A-8DE9-13C51EBEF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88900" y="62674500"/>
          <a:ext cx="11006666" cy="54528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361</xdr:row>
      <xdr:rowOff>0</xdr:rowOff>
    </xdr:from>
    <xdr:to>
      <xdr:col>16</xdr:col>
      <xdr:colOff>300567</xdr:colOff>
      <xdr:row>380</xdr:row>
      <xdr:rowOff>56445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id="{BCCD6236-BE1C-3B46-BCA8-9F05D54DC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8770500"/>
          <a:ext cx="11070167" cy="3675945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361</xdr:row>
      <xdr:rowOff>0</xdr:rowOff>
    </xdr:from>
    <xdr:to>
      <xdr:col>35</xdr:col>
      <xdr:colOff>237066</xdr:colOff>
      <xdr:row>385</xdr:row>
      <xdr:rowOff>178608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5D9698E5-15CC-EE4B-AA3B-C59678030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88900" y="68770500"/>
          <a:ext cx="11006666" cy="475060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veeam.com/buy-veeam-backup-replication.html" TargetMode="External"/><Relationship Id="rId13" Type="http://schemas.openxmlformats.org/officeDocument/2006/relationships/hyperlink" Target="https://www.connection.com/product/cisco-asa-5545x-firewall-edition/asa5545-k9/13739656?cac=Result" TargetMode="External"/><Relationship Id="rId3" Type="http://schemas.openxmlformats.org/officeDocument/2006/relationships/hyperlink" Target="https://itprice.com/dell/421-5725.html" TargetMode="External"/><Relationship Id="rId7" Type="http://schemas.openxmlformats.org/officeDocument/2006/relationships/hyperlink" Target="https://itprice.com/emc/d33d48df12.html" TargetMode="External"/><Relationship Id="rId12" Type="http://schemas.openxmlformats.org/officeDocument/2006/relationships/hyperlink" Target="https://eshop.kubicomp.sk/hp-rack-cable-management-velcro-clips-1/" TargetMode="External"/><Relationship Id="rId2" Type="http://schemas.openxmlformats.org/officeDocument/2006/relationships/hyperlink" Target="https://store.vmware.com/store/vmwde/en_IE/cat/ThemeID.29219600/categoryID.66882000" TargetMode="External"/><Relationship Id="rId1" Type="http://schemas.openxmlformats.org/officeDocument/2006/relationships/hyperlink" Target="https://store.vmware.com/store/vmwde/en_IE/cat/ThemeID.29219600/categoryID.66681500" TargetMode="External"/><Relationship Id="rId6" Type="http://schemas.openxmlformats.org/officeDocument/2006/relationships/hyperlink" Target="https://www.pcmania.sk/produkt/281-1u-tenke-servery-do-racku/AQ879991-B21/" TargetMode="External"/><Relationship Id="rId11" Type="http://schemas.openxmlformats.org/officeDocument/2006/relationships/hyperlink" Target="https://eshop.kubicomp.sk/hpe-48u-800mmx1200mm-g2-enterprise-shock-rack/" TargetMode="External"/><Relationship Id="rId5" Type="http://schemas.openxmlformats.org/officeDocument/2006/relationships/hyperlink" Target="https://www.pcmania.sk/produkt/115-knihovne/P9G71A/" TargetMode="External"/><Relationship Id="rId10" Type="http://schemas.openxmlformats.org/officeDocument/2006/relationships/hyperlink" Target="https://www.alza.sk/eaton-ups-5px-3000i-rt3u-d253123.htm" TargetMode="External"/><Relationship Id="rId4" Type="http://schemas.openxmlformats.org/officeDocument/2006/relationships/hyperlink" Target="https://datacomp.sk/hp-proliant-dl560-2u_d279304.html" TargetMode="External"/><Relationship Id="rId9" Type="http://schemas.openxmlformats.org/officeDocument/2006/relationships/hyperlink" Target="https://www.connection.com/product/cisco-nexus-9300-w-48-ports-10g-sfp-and-6p-40g-qsfp/n9k-c9372px/18115017" TargetMode="External"/><Relationship Id="rId14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CC"/>
  </sheetPr>
  <dimension ref="A1:R46"/>
  <sheetViews>
    <sheetView view="pageBreakPreview" zoomScale="60" zoomScaleNormal="100" workbookViewId="0"/>
  </sheetViews>
  <sheetFormatPr baseColWidth="10" defaultColWidth="8.83203125" defaultRowHeight="15"/>
  <cols>
    <col min="2" max="2" width="11.6640625" customWidth="1"/>
    <col min="4" max="4" width="6.5" customWidth="1"/>
    <col min="6" max="6" width="7.6640625" customWidth="1"/>
    <col min="7" max="7" width="12.33203125" customWidth="1"/>
    <col min="8" max="8" width="6" customWidth="1"/>
    <col min="9" max="9" width="14.33203125" customWidth="1"/>
  </cols>
  <sheetData>
    <row r="1" spans="1:18">
      <c r="A1" s="37"/>
      <c r="B1" s="37"/>
      <c r="C1" s="37"/>
      <c r="D1" s="37"/>
      <c r="E1" s="37"/>
      <c r="F1" s="37"/>
      <c r="G1" s="37"/>
      <c r="H1" s="37"/>
      <c r="I1" s="37"/>
      <c r="J1" s="353"/>
      <c r="K1" s="354"/>
      <c r="L1" s="354"/>
      <c r="M1" s="354"/>
      <c r="N1" s="354"/>
      <c r="O1" s="354"/>
      <c r="P1" s="354"/>
      <c r="Q1" s="354"/>
      <c r="R1" s="354"/>
    </row>
    <row r="2" spans="1:18">
      <c r="A2" s="37"/>
      <c r="B2" s="37"/>
      <c r="C2" s="37"/>
      <c r="D2" s="37"/>
      <c r="E2" s="37"/>
      <c r="F2" s="37"/>
      <c r="G2" s="37"/>
      <c r="H2" s="37"/>
      <c r="I2" s="37"/>
      <c r="J2" s="354"/>
      <c r="K2" s="354"/>
      <c r="L2" s="354"/>
      <c r="M2" s="354"/>
      <c r="N2" s="354"/>
      <c r="O2" s="354"/>
      <c r="P2" s="354"/>
      <c r="Q2" s="354"/>
      <c r="R2" s="354"/>
    </row>
    <row r="3" spans="1:18" ht="15" customHeight="1">
      <c r="A3" s="37"/>
      <c r="B3" s="37"/>
      <c r="C3" s="37"/>
      <c r="D3" s="37"/>
      <c r="E3" s="37"/>
      <c r="F3" s="37"/>
      <c r="G3" s="37"/>
      <c r="H3" s="37"/>
      <c r="I3" s="37"/>
      <c r="J3" s="354"/>
      <c r="K3" s="354"/>
      <c r="L3" s="354"/>
      <c r="M3" s="354"/>
      <c r="N3" s="354"/>
      <c r="O3" s="354"/>
      <c r="P3" s="354"/>
      <c r="Q3" s="354"/>
      <c r="R3" s="354"/>
    </row>
    <row r="4" spans="1:18" ht="15" customHeight="1">
      <c r="A4" s="37"/>
      <c r="B4" s="37"/>
      <c r="C4" s="37"/>
      <c r="D4" s="37"/>
      <c r="E4" s="37"/>
      <c r="F4" s="37"/>
      <c r="G4" s="37"/>
      <c r="H4" s="37"/>
      <c r="I4" s="37"/>
      <c r="J4" s="354"/>
      <c r="K4" s="354"/>
      <c r="L4" s="354"/>
      <c r="M4" s="354"/>
      <c r="N4" s="354"/>
      <c r="O4" s="354"/>
      <c r="P4" s="354"/>
      <c r="Q4" s="354"/>
      <c r="R4" s="354"/>
    </row>
    <row r="5" spans="1:18">
      <c r="A5" s="37"/>
      <c r="B5" s="37"/>
      <c r="C5" s="37"/>
      <c r="D5" s="37"/>
      <c r="E5" s="37"/>
      <c r="F5" s="37"/>
      <c r="G5" s="37"/>
      <c r="H5" s="37"/>
      <c r="I5" s="37"/>
      <c r="J5" s="354"/>
      <c r="K5" s="354"/>
      <c r="L5" s="354"/>
      <c r="M5" s="354"/>
      <c r="N5" s="354"/>
      <c r="O5" s="354"/>
      <c r="P5" s="354"/>
      <c r="Q5" s="354"/>
      <c r="R5" s="354"/>
    </row>
    <row r="6" spans="1:18" ht="62" customHeight="1">
      <c r="A6" s="882" t="s">
        <v>115</v>
      </c>
      <c r="B6" s="882"/>
      <c r="C6" s="882"/>
      <c r="D6" s="882"/>
      <c r="E6" s="882"/>
      <c r="F6" s="882"/>
      <c r="G6" s="882"/>
      <c r="H6" s="882"/>
      <c r="I6" s="882"/>
      <c r="J6" s="354"/>
      <c r="K6" s="354"/>
      <c r="L6" s="354"/>
      <c r="M6" s="354"/>
      <c r="N6" s="354"/>
      <c r="O6" s="354"/>
      <c r="P6" s="354"/>
      <c r="Q6" s="354"/>
      <c r="R6" s="354"/>
    </row>
    <row r="7" spans="1:18" ht="18.75" customHeight="1">
      <c r="A7" s="894" t="s">
        <v>67</v>
      </c>
      <c r="B7" s="894"/>
      <c r="C7" s="894"/>
      <c r="D7" s="894"/>
      <c r="E7" s="894"/>
      <c r="F7" s="894"/>
      <c r="G7" s="894"/>
      <c r="H7" s="894"/>
      <c r="I7" s="894"/>
      <c r="J7" s="354"/>
      <c r="K7" s="354"/>
      <c r="L7" s="354"/>
      <c r="M7" s="354"/>
      <c r="N7" s="354"/>
      <c r="O7" s="354"/>
      <c r="P7" s="354"/>
      <c r="Q7" s="354"/>
      <c r="R7" s="354"/>
    </row>
    <row r="8" spans="1:18">
      <c r="A8" s="883" t="s">
        <v>62</v>
      </c>
      <c r="B8" s="883"/>
      <c r="C8" s="883"/>
      <c r="D8" s="883"/>
      <c r="E8" s="883"/>
      <c r="F8" s="883"/>
      <c r="G8" s="883"/>
      <c r="H8" s="883"/>
      <c r="I8" s="883"/>
      <c r="J8" s="354"/>
      <c r="K8" s="354"/>
      <c r="L8" s="354"/>
      <c r="M8" s="354"/>
      <c r="N8" s="354"/>
      <c r="O8" s="354"/>
      <c r="P8" s="354"/>
      <c r="Q8" s="354"/>
      <c r="R8" s="354"/>
    </row>
    <row r="9" spans="1:18" ht="15" customHeight="1">
      <c r="A9" s="883"/>
      <c r="B9" s="883"/>
      <c r="C9" s="883"/>
      <c r="D9" s="883"/>
      <c r="E9" s="883"/>
      <c r="F9" s="883"/>
      <c r="G9" s="883"/>
      <c r="H9" s="883"/>
      <c r="I9" s="883"/>
      <c r="J9" s="354"/>
      <c r="K9" s="354"/>
      <c r="L9" s="354"/>
      <c r="M9" s="354"/>
      <c r="N9" s="354"/>
      <c r="O9" s="354"/>
      <c r="P9" s="354"/>
      <c r="Q9" s="354"/>
      <c r="R9" s="354"/>
    </row>
    <row r="10" spans="1:18" ht="48.5" customHeight="1">
      <c r="A10" s="883"/>
      <c r="B10" s="883"/>
      <c r="C10" s="883"/>
      <c r="D10" s="883"/>
      <c r="E10" s="883"/>
      <c r="F10" s="883"/>
      <c r="G10" s="883"/>
      <c r="H10" s="883"/>
      <c r="I10" s="883"/>
      <c r="J10" s="354"/>
      <c r="K10" s="354"/>
      <c r="L10" s="354"/>
      <c r="M10" s="354"/>
      <c r="N10" s="354"/>
      <c r="O10" s="354"/>
      <c r="P10" s="354"/>
      <c r="Q10" s="354"/>
      <c r="R10" s="354"/>
    </row>
    <row r="11" spans="1:18" ht="15" customHeight="1">
      <c r="A11" s="37"/>
      <c r="B11" s="37"/>
      <c r="C11" s="37"/>
      <c r="D11" s="37"/>
      <c r="E11" s="37"/>
      <c r="F11" s="37"/>
      <c r="G11" s="37"/>
      <c r="H11" s="37"/>
      <c r="I11" s="37"/>
      <c r="J11" s="354"/>
      <c r="K11" s="354"/>
      <c r="L11" s="354"/>
      <c r="M11" s="354"/>
      <c r="N11" s="354"/>
      <c r="O11" s="354"/>
      <c r="P11" s="354"/>
      <c r="Q11" s="354"/>
      <c r="R11" s="354"/>
    </row>
    <row r="12" spans="1:18">
      <c r="A12" s="37"/>
      <c r="B12" s="37"/>
      <c r="C12" s="37"/>
      <c r="D12" s="37"/>
      <c r="E12" s="37"/>
      <c r="F12" s="37"/>
      <c r="G12" s="37"/>
      <c r="H12" s="37"/>
      <c r="I12" s="37"/>
      <c r="J12" s="354"/>
      <c r="K12" s="354"/>
      <c r="L12" s="354"/>
      <c r="M12" s="354"/>
      <c r="N12" s="354"/>
      <c r="O12" s="354"/>
      <c r="P12" s="354"/>
      <c r="Q12" s="354"/>
      <c r="R12" s="354"/>
    </row>
    <row r="13" spans="1:18">
      <c r="A13" s="37"/>
      <c r="B13" s="37"/>
      <c r="C13" s="37"/>
      <c r="D13" s="37"/>
      <c r="E13" s="37"/>
      <c r="F13" s="37"/>
      <c r="G13" s="37"/>
      <c r="H13" s="37"/>
      <c r="I13" s="37"/>
      <c r="J13" s="354"/>
      <c r="K13" s="354"/>
      <c r="L13" s="354"/>
      <c r="M13" s="354"/>
      <c r="N13" s="354"/>
      <c r="O13" s="354"/>
      <c r="P13" s="354"/>
      <c r="Q13" s="354"/>
      <c r="R13" s="354"/>
    </row>
    <row r="14" spans="1:18">
      <c r="A14" s="37"/>
      <c r="B14" s="37"/>
      <c r="C14" s="37"/>
      <c r="D14" s="37"/>
      <c r="E14" s="37"/>
      <c r="F14" s="37"/>
      <c r="G14" s="37"/>
      <c r="H14" s="37"/>
      <c r="I14" s="37"/>
      <c r="J14" s="354"/>
      <c r="K14" s="354"/>
      <c r="L14" s="354"/>
      <c r="M14" s="354"/>
      <c r="N14" s="354"/>
      <c r="O14" s="354"/>
      <c r="P14" s="354"/>
      <c r="Q14" s="354"/>
      <c r="R14" s="354"/>
    </row>
    <row r="15" spans="1:18">
      <c r="A15" s="37"/>
      <c r="B15" s="37"/>
      <c r="C15" s="37"/>
      <c r="D15" s="37"/>
      <c r="E15" s="37"/>
      <c r="F15" s="37"/>
      <c r="G15" s="37"/>
      <c r="H15" s="37"/>
      <c r="I15" s="37"/>
      <c r="J15" s="354"/>
      <c r="K15" s="354"/>
      <c r="L15" s="354"/>
      <c r="M15" s="354"/>
      <c r="N15" s="354"/>
      <c r="O15" s="354"/>
      <c r="P15" s="354"/>
      <c r="Q15" s="354"/>
      <c r="R15" s="354"/>
    </row>
    <row r="16" spans="1:18">
      <c r="B16" s="37"/>
      <c r="C16" s="37"/>
      <c r="D16" s="37"/>
      <c r="E16" s="37"/>
      <c r="F16" s="37"/>
      <c r="G16" s="37"/>
      <c r="H16" s="37"/>
      <c r="I16" s="37"/>
      <c r="J16" s="354"/>
      <c r="K16" s="354"/>
      <c r="L16" s="354"/>
      <c r="M16" s="354"/>
      <c r="N16" s="354"/>
      <c r="O16" s="354"/>
      <c r="P16" s="354"/>
      <c r="Q16" s="354"/>
      <c r="R16" s="354"/>
    </row>
    <row r="17" spans="1:18">
      <c r="B17" s="37"/>
      <c r="C17" s="37"/>
      <c r="D17" s="37"/>
      <c r="E17" s="37"/>
      <c r="F17" s="37"/>
      <c r="G17" s="37"/>
      <c r="H17" s="37"/>
      <c r="I17" s="37"/>
      <c r="J17" s="354"/>
      <c r="K17" s="354"/>
      <c r="L17" s="354"/>
      <c r="M17" s="354"/>
      <c r="N17" s="354"/>
      <c r="O17" s="354"/>
      <c r="P17" s="354"/>
      <c r="Q17" s="354"/>
      <c r="R17" s="354"/>
    </row>
    <row r="18" spans="1:18" ht="16" thickBot="1">
      <c r="B18" s="37"/>
      <c r="C18" s="37"/>
      <c r="D18" s="37"/>
      <c r="E18" s="37"/>
      <c r="F18" s="37"/>
      <c r="G18" s="37"/>
      <c r="H18" s="37"/>
      <c r="I18" s="37"/>
      <c r="J18" s="354"/>
      <c r="K18" s="354"/>
      <c r="L18" s="354"/>
      <c r="M18" s="354"/>
      <c r="N18" s="354"/>
      <c r="O18" s="354"/>
      <c r="P18" s="354"/>
      <c r="Q18" s="354"/>
      <c r="R18" s="354"/>
    </row>
    <row r="19" spans="1:18">
      <c r="A19" s="884" t="s">
        <v>116</v>
      </c>
      <c r="B19" s="885"/>
      <c r="C19" s="886"/>
      <c r="D19" s="886"/>
      <c r="E19" s="886"/>
      <c r="F19" s="886"/>
      <c r="G19" s="886"/>
      <c r="H19" s="886"/>
      <c r="I19" s="887"/>
      <c r="J19" s="354"/>
      <c r="K19" s="354"/>
      <c r="L19" s="354"/>
      <c r="M19" s="354"/>
      <c r="N19" s="354"/>
      <c r="O19" s="354"/>
      <c r="P19" s="354"/>
      <c r="Q19" s="354"/>
      <c r="R19" s="354"/>
    </row>
    <row r="20" spans="1:18">
      <c r="A20" s="878" t="s">
        <v>120</v>
      </c>
      <c r="B20" s="879"/>
      <c r="C20" s="880"/>
      <c r="D20" s="880"/>
      <c r="E20" s="880"/>
      <c r="F20" s="880"/>
      <c r="G20" s="880"/>
      <c r="H20" s="880"/>
      <c r="I20" s="881"/>
      <c r="J20" s="354"/>
      <c r="K20" s="354"/>
      <c r="L20" s="354"/>
      <c r="M20" s="354"/>
      <c r="N20" s="354"/>
      <c r="O20" s="354"/>
      <c r="P20" s="354"/>
      <c r="Q20" s="354"/>
      <c r="R20" s="354"/>
    </row>
    <row r="21" spans="1:18">
      <c r="A21" s="878" t="s">
        <v>119</v>
      </c>
      <c r="B21" s="879"/>
      <c r="C21" s="880"/>
      <c r="D21" s="880"/>
      <c r="E21" s="880"/>
      <c r="F21" s="880"/>
      <c r="G21" s="880"/>
      <c r="H21" s="880"/>
      <c r="I21" s="881"/>
      <c r="J21" s="354"/>
      <c r="K21" s="354"/>
      <c r="L21" s="354"/>
      <c r="M21" s="354"/>
      <c r="N21" s="354"/>
      <c r="O21" s="354"/>
      <c r="P21" s="354"/>
      <c r="Q21" s="354"/>
      <c r="R21" s="354"/>
    </row>
    <row r="22" spans="1:18" ht="14.5" customHeight="1">
      <c r="A22" s="878" t="s">
        <v>51</v>
      </c>
      <c r="B22" s="879"/>
      <c r="C22" s="880"/>
      <c r="D22" s="880"/>
      <c r="E22" s="880"/>
      <c r="F22" s="880"/>
      <c r="G22" s="880"/>
      <c r="H22" s="880"/>
      <c r="I22" s="881"/>
      <c r="J22" s="354"/>
      <c r="K22" s="354"/>
      <c r="L22" s="354"/>
      <c r="M22" s="354"/>
      <c r="N22" s="354"/>
      <c r="O22" s="354"/>
      <c r="P22" s="354"/>
      <c r="Q22" s="354"/>
      <c r="R22" s="354"/>
    </row>
    <row r="23" spans="1:18">
      <c r="A23" s="878" t="s">
        <v>52</v>
      </c>
      <c r="B23" s="879"/>
      <c r="C23" s="880"/>
      <c r="D23" s="880"/>
      <c r="E23" s="880"/>
      <c r="F23" s="880"/>
      <c r="G23" s="880"/>
      <c r="H23" s="880"/>
      <c r="I23" s="881"/>
      <c r="J23" s="354"/>
      <c r="K23" s="354"/>
      <c r="L23" s="354"/>
      <c r="M23" s="354"/>
      <c r="N23" s="354"/>
      <c r="O23" s="354"/>
      <c r="P23" s="354"/>
      <c r="Q23" s="354"/>
      <c r="R23" s="354"/>
    </row>
    <row r="24" spans="1:18">
      <c r="A24" s="878" t="s">
        <v>53</v>
      </c>
      <c r="B24" s="879"/>
      <c r="C24" s="880"/>
      <c r="D24" s="880"/>
      <c r="E24" s="880"/>
      <c r="F24" s="880"/>
      <c r="G24" s="880"/>
      <c r="H24" s="880"/>
      <c r="I24" s="881"/>
      <c r="J24" s="354"/>
      <c r="K24" s="354"/>
      <c r="L24" s="354"/>
      <c r="M24" s="354"/>
      <c r="N24" s="354"/>
      <c r="O24" s="354"/>
      <c r="P24" s="354"/>
      <c r="Q24" s="354"/>
      <c r="R24" s="354"/>
    </row>
    <row r="25" spans="1:18">
      <c r="A25" s="878" t="s">
        <v>54</v>
      </c>
      <c r="B25" s="879"/>
      <c r="C25" s="880"/>
      <c r="D25" s="880"/>
      <c r="E25" s="880"/>
      <c r="F25" s="880"/>
      <c r="G25" s="880"/>
      <c r="H25" s="880"/>
      <c r="I25" s="881"/>
      <c r="J25" s="354"/>
      <c r="K25" s="354"/>
      <c r="L25" s="354"/>
      <c r="M25" s="354"/>
      <c r="N25" s="354"/>
      <c r="O25" s="354"/>
      <c r="P25" s="354"/>
      <c r="Q25" s="354"/>
      <c r="R25" s="354"/>
    </row>
    <row r="26" spans="1:18">
      <c r="A26" s="878" t="s">
        <v>55</v>
      </c>
      <c r="B26" s="879"/>
      <c r="C26" s="880"/>
      <c r="D26" s="880"/>
      <c r="E26" s="880"/>
      <c r="F26" s="880"/>
      <c r="G26" s="880"/>
      <c r="H26" s="880"/>
      <c r="I26" s="881"/>
      <c r="J26" s="354"/>
      <c r="K26" s="354"/>
      <c r="L26" s="354"/>
      <c r="M26" s="354"/>
      <c r="N26" s="354"/>
      <c r="O26" s="354"/>
      <c r="P26" s="354"/>
      <c r="Q26" s="354"/>
      <c r="R26" s="354"/>
    </row>
    <row r="27" spans="1:18" ht="19.25" customHeight="1">
      <c r="A27" s="878" t="s">
        <v>56</v>
      </c>
      <c r="B27" s="879"/>
      <c r="C27" s="895" t="s">
        <v>57</v>
      </c>
      <c r="D27" s="895"/>
      <c r="E27" s="895"/>
      <c r="F27" s="895"/>
      <c r="G27" s="895"/>
      <c r="H27" s="895"/>
      <c r="I27" s="896"/>
      <c r="J27" s="354"/>
      <c r="K27" s="354"/>
      <c r="L27" s="354"/>
      <c r="M27" s="354"/>
      <c r="N27" s="354"/>
      <c r="O27" s="354"/>
      <c r="P27" s="354"/>
      <c r="Q27" s="354"/>
      <c r="R27" s="354"/>
    </row>
    <row r="28" spans="1:18" ht="33" customHeight="1" thickBot="1">
      <c r="A28" s="897" t="s">
        <v>58</v>
      </c>
      <c r="B28" s="898"/>
      <c r="C28" s="899" t="s">
        <v>59</v>
      </c>
      <c r="D28" s="899"/>
      <c r="E28" s="899"/>
      <c r="F28" s="899"/>
      <c r="G28" s="899"/>
      <c r="H28" s="899"/>
      <c r="I28" s="900"/>
      <c r="J28" s="354"/>
      <c r="K28" s="354"/>
      <c r="L28" s="354"/>
      <c r="M28" s="354"/>
      <c r="N28" s="354"/>
      <c r="O28" s="354"/>
      <c r="P28" s="354"/>
      <c r="Q28" s="354"/>
      <c r="R28" s="354"/>
    </row>
    <row r="29" spans="1:18">
      <c r="A29" s="37"/>
      <c r="B29" s="37"/>
      <c r="C29" s="37"/>
      <c r="D29" s="37"/>
      <c r="E29" s="37"/>
      <c r="F29" s="37"/>
      <c r="G29" s="37"/>
      <c r="H29" s="37"/>
      <c r="I29" s="37"/>
      <c r="J29" s="354"/>
      <c r="K29" s="354"/>
      <c r="L29" s="354"/>
      <c r="M29" s="354"/>
      <c r="N29" s="354"/>
      <c r="O29" s="354"/>
      <c r="P29" s="354"/>
      <c r="Q29" s="354"/>
      <c r="R29" s="354"/>
    </row>
    <row r="30" spans="1:18" ht="16" thickBot="1">
      <c r="A30" s="901" t="s">
        <v>63</v>
      </c>
      <c r="B30" s="901"/>
      <c r="C30" s="901"/>
      <c r="D30" s="901"/>
      <c r="E30" s="901"/>
      <c r="F30" s="901"/>
      <c r="G30" s="901"/>
      <c r="H30" s="901"/>
      <c r="I30" s="901"/>
      <c r="J30" s="354"/>
      <c r="K30" s="354"/>
      <c r="L30" s="354"/>
      <c r="M30" s="354"/>
      <c r="N30" s="354"/>
      <c r="O30" s="354"/>
      <c r="P30" s="354"/>
      <c r="Q30" s="354"/>
      <c r="R30" s="354"/>
    </row>
    <row r="31" spans="1:18" ht="14.5" customHeight="1">
      <c r="A31" s="902" t="s">
        <v>60</v>
      </c>
      <c r="B31" s="903"/>
      <c r="C31" s="888" t="s">
        <v>61</v>
      </c>
      <c r="D31" s="888"/>
      <c r="E31" s="907" t="s">
        <v>64</v>
      </c>
      <c r="F31" s="907"/>
      <c r="G31" s="890" t="s">
        <v>65</v>
      </c>
      <c r="H31" s="890"/>
      <c r="I31" s="892" t="s">
        <v>66</v>
      </c>
      <c r="J31" s="354"/>
      <c r="K31" s="354"/>
      <c r="L31" s="354"/>
      <c r="M31" s="354"/>
      <c r="N31" s="354"/>
      <c r="O31" s="354"/>
      <c r="P31" s="354"/>
      <c r="Q31" s="354"/>
      <c r="R31" s="354"/>
    </row>
    <row r="32" spans="1:18" ht="16" thickBot="1">
      <c r="A32" s="904"/>
      <c r="B32" s="905"/>
      <c r="C32" s="906"/>
      <c r="D32" s="906"/>
      <c r="E32" s="908"/>
      <c r="F32" s="908"/>
      <c r="G32" s="891"/>
      <c r="H32" s="891"/>
      <c r="I32" s="893"/>
      <c r="J32" s="354"/>
      <c r="K32" s="354"/>
      <c r="L32" s="354"/>
      <c r="M32" s="354"/>
      <c r="N32" s="354"/>
      <c r="O32" s="354"/>
      <c r="P32" s="354"/>
      <c r="Q32" s="354"/>
      <c r="R32" s="354"/>
    </row>
    <row r="33" spans="1:18">
      <c r="A33" s="888"/>
      <c r="B33" s="888"/>
      <c r="C33" s="888"/>
      <c r="D33" s="888"/>
      <c r="E33" s="888"/>
      <c r="F33" s="888"/>
      <c r="G33" s="888"/>
      <c r="H33" s="888"/>
      <c r="I33" s="888"/>
      <c r="J33" s="354"/>
      <c r="K33" s="354"/>
      <c r="L33" s="354"/>
      <c r="M33" s="354"/>
      <c r="N33" s="354"/>
      <c r="O33" s="354"/>
      <c r="P33" s="354"/>
      <c r="Q33" s="354"/>
      <c r="R33" s="354"/>
    </row>
    <row r="34" spans="1:18">
      <c r="A34" s="889"/>
      <c r="B34" s="889"/>
      <c r="C34" s="889"/>
      <c r="D34" s="889"/>
      <c r="E34" s="889"/>
      <c r="F34" s="889"/>
      <c r="G34" s="889"/>
      <c r="H34" s="889"/>
      <c r="I34" s="889"/>
      <c r="J34" s="354"/>
      <c r="K34" s="354"/>
      <c r="L34" s="354"/>
      <c r="M34" s="354"/>
      <c r="N34" s="354"/>
      <c r="O34" s="354"/>
      <c r="P34" s="354"/>
      <c r="Q34" s="354"/>
      <c r="R34" s="354"/>
    </row>
    <row r="35" spans="1:18">
      <c r="A35" s="889"/>
      <c r="B35" s="889"/>
      <c r="C35" s="889"/>
      <c r="D35" s="889"/>
      <c r="E35" s="889"/>
      <c r="F35" s="889"/>
      <c r="G35" s="889"/>
      <c r="H35" s="889"/>
      <c r="I35" s="889"/>
      <c r="J35" s="354"/>
      <c r="K35" s="354"/>
      <c r="L35" s="354"/>
      <c r="M35" s="354"/>
      <c r="N35" s="354"/>
      <c r="O35" s="354"/>
      <c r="P35" s="354"/>
      <c r="Q35" s="354"/>
      <c r="R35" s="354"/>
    </row>
    <row r="36" spans="1:18">
      <c r="A36" s="85"/>
      <c r="B36" s="85"/>
      <c r="C36" s="37"/>
      <c r="D36" s="37"/>
      <c r="E36" s="37"/>
      <c r="F36" s="37"/>
      <c r="G36" s="37"/>
      <c r="H36" s="37"/>
      <c r="I36" s="37"/>
      <c r="J36" s="354"/>
      <c r="K36" s="354"/>
      <c r="L36" s="354"/>
      <c r="M36" s="354"/>
      <c r="N36" s="354"/>
      <c r="O36" s="354"/>
      <c r="P36" s="354"/>
      <c r="Q36" s="354"/>
      <c r="R36" s="354"/>
    </row>
    <row r="37" spans="1:18">
      <c r="A37" s="37"/>
      <c r="B37" s="37"/>
      <c r="C37" s="37"/>
      <c r="D37" s="37"/>
      <c r="E37" s="37"/>
      <c r="F37" s="37"/>
      <c r="G37" s="37"/>
      <c r="H37" s="37"/>
      <c r="I37" s="37"/>
      <c r="J37" s="354"/>
      <c r="K37" s="354"/>
      <c r="L37" s="354"/>
      <c r="M37" s="354"/>
      <c r="N37" s="354"/>
      <c r="O37" s="354"/>
      <c r="P37" s="354"/>
      <c r="Q37" s="354"/>
      <c r="R37" s="354"/>
    </row>
    <row r="38" spans="1:18">
      <c r="A38" s="37"/>
      <c r="B38" s="37"/>
      <c r="C38" s="37"/>
      <c r="D38" s="37"/>
      <c r="E38" s="37"/>
      <c r="F38" s="37"/>
      <c r="G38" s="37"/>
      <c r="H38" s="37"/>
      <c r="I38" s="37"/>
      <c r="J38" s="354"/>
      <c r="K38" s="354"/>
      <c r="L38" s="354"/>
      <c r="M38" s="354"/>
      <c r="N38" s="354"/>
      <c r="O38" s="354"/>
      <c r="P38" s="354"/>
      <c r="Q38" s="354"/>
      <c r="R38" s="354"/>
    </row>
    <row r="39" spans="1:18">
      <c r="A39" s="37"/>
      <c r="B39" s="37"/>
      <c r="C39" s="37"/>
      <c r="D39" s="37"/>
      <c r="E39" s="37"/>
      <c r="F39" s="37"/>
      <c r="G39" s="37"/>
      <c r="H39" s="37"/>
      <c r="I39" s="37"/>
      <c r="J39" s="354"/>
      <c r="K39" s="354"/>
      <c r="L39" s="354"/>
      <c r="M39" s="354"/>
      <c r="N39" s="354"/>
      <c r="O39" s="354"/>
      <c r="P39" s="354"/>
      <c r="Q39" s="354"/>
      <c r="R39" s="354"/>
    </row>
    <row r="40" spans="1:18">
      <c r="A40" s="37"/>
      <c r="B40" s="37"/>
      <c r="C40" s="37"/>
      <c r="D40" s="37"/>
      <c r="E40" s="37"/>
      <c r="F40" s="37"/>
      <c r="G40" s="37"/>
      <c r="H40" s="37"/>
      <c r="I40" s="37"/>
      <c r="J40" s="354"/>
      <c r="K40" s="354"/>
      <c r="L40" s="354"/>
      <c r="M40" s="354"/>
      <c r="N40" s="354"/>
      <c r="O40" s="354"/>
      <c r="P40" s="354"/>
      <c r="Q40" s="354"/>
      <c r="R40" s="354"/>
    </row>
    <row r="41" spans="1:18">
      <c r="A41" s="37"/>
      <c r="B41" s="37"/>
      <c r="C41" s="37"/>
      <c r="D41" s="37"/>
      <c r="E41" s="37"/>
      <c r="F41" s="37"/>
      <c r="G41" s="37"/>
      <c r="H41" s="37"/>
      <c r="I41" s="37"/>
      <c r="J41" s="354"/>
      <c r="K41" s="354"/>
      <c r="L41" s="354"/>
      <c r="M41" s="354"/>
      <c r="N41" s="354"/>
      <c r="O41" s="354"/>
      <c r="P41" s="354"/>
      <c r="Q41" s="354"/>
      <c r="R41" s="354"/>
    </row>
    <row r="42" spans="1:18">
      <c r="A42" s="37"/>
      <c r="B42" s="37"/>
      <c r="C42" s="37"/>
      <c r="D42" s="37"/>
      <c r="E42" s="37"/>
      <c r="F42" s="37"/>
      <c r="G42" s="37"/>
      <c r="H42" s="37"/>
      <c r="I42" s="37"/>
      <c r="J42" s="354"/>
      <c r="K42" s="354"/>
      <c r="L42" s="354"/>
      <c r="M42" s="354"/>
      <c r="N42" s="354"/>
      <c r="O42" s="354"/>
      <c r="P42" s="354"/>
      <c r="Q42" s="354"/>
      <c r="R42" s="354"/>
    </row>
    <row r="43" spans="1:18">
      <c r="A43" s="37"/>
      <c r="B43" s="37"/>
      <c r="C43" s="37"/>
      <c r="D43" s="37"/>
      <c r="E43" s="37"/>
      <c r="F43" s="37"/>
      <c r="G43" s="37"/>
      <c r="H43" s="37"/>
      <c r="I43" s="37"/>
    </row>
    <row r="44" spans="1:18">
      <c r="A44" s="37"/>
      <c r="B44" s="37"/>
      <c r="C44" s="37"/>
      <c r="D44" s="37"/>
      <c r="E44" s="37"/>
      <c r="F44" s="37"/>
      <c r="G44" s="37"/>
      <c r="H44" s="37"/>
      <c r="I44" s="37"/>
    </row>
    <row r="45" spans="1:18">
      <c r="A45" s="37"/>
      <c r="B45" s="37"/>
      <c r="C45" s="37"/>
      <c r="D45" s="37"/>
      <c r="E45" s="37"/>
      <c r="F45" s="37"/>
      <c r="G45" s="37"/>
      <c r="H45" s="37"/>
      <c r="I45" s="37"/>
    </row>
    <row r="46" spans="1:18">
      <c r="A46" s="37"/>
      <c r="B46" s="37"/>
      <c r="C46" s="37"/>
      <c r="D46" s="37"/>
      <c r="E46" s="37"/>
      <c r="F46" s="37"/>
      <c r="G46" s="37"/>
      <c r="H46" s="37"/>
      <c r="I46" s="37"/>
    </row>
  </sheetData>
  <mergeCells count="30">
    <mergeCell ref="A33:I35"/>
    <mergeCell ref="G31:H32"/>
    <mergeCell ref="I31:I32"/>
    <mergeCell ref="A7:I7"/>
    <mergeCell ref="A27:B27"/>
    <mergeCell ref="C27:I27"/>
    <mergeCell ref="A28:B28"/>
    <mergeCell ref="C28:I28"/>
    <mergeCell ref="A30:I30"/>
    <mergeCell ref="A31:B32"/>
    <mergeCell ref="C31:D32"/>
    <mergeCell ref="E31:F32"/>
    <mergeCell ref="A24:B24"/>
    <mergeCell ref="C24:I24"/>
    <mergeCell ref="A25:B25"/>
    <mergeCell ref="C25:I25"/>
    <mergeCell ref="A26:B26"/>
    <mergeCell ref="C26:I26"/>
    <mergeCell ref="A6:I6"/>
    <mergeCell ref="A8:I10"/>
    <mergeCell ref="A22:B22"/>
    <mergeCell ref="C22:I22"/>
    <mergeCell ref="A23:B23"/>
    <mergeCell ref="C23:I23"/>
    <mergeCell ref="A19:B19"/>
    <mergeCell ref="C19:I19"/>
    <mergeCell ref="A20:B20"/>
    <mergeCell ref="C20:I20"/>
    <mergeCell ref="A21:B21"/>
    <mergeCell ref="C21:I2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CC"/>
    <outlinePr summaryBelow="0" summaryRight="0"/>
  </sheetPr>
  <dimension ref="A1:E75"/>
  <sheetViews>
    <sheetView view="pageBreakPreview" topLeftCell="A23" zoomScale="60" zoomScaleNormal="85" workbookViewId="0">
      <selection activeCell="E56" sqref="E56:E65"/>
    </sheetView>
  </sheetViews>
  <sheetFormatPr baseColWidth="10" defaultColWidth="8.83203125" defaultRowHeight="15" outlineLevelRow="2"/>
  <cols>
    <col min="1" max="1" width="22.5" customWidth="1"/>
    <col min="2" max="2" width="23.33203125" customWidth="1"/>
    <col min="3" max="3" width="22.5" customWidth="1"/>
    <col min="5" max="5" width="17.83203125" customWidth="1"/>
  </cols>
  <sheetData>
    <row r="1" spans="1:5" ht="25.25" customHeight="1" thickBot="1">
      <c r="A1" s="972" t="s">
        <v>101</v>
      </c>
      <c r="B1" s="972"/>
      <c r="C1" s="972"/>
      <c r="D1" s="973"/>
      <c r="E1" s="71" t="s">
        <v>35</v>
      </c>
    </row>
    <row r="2" spans="1:5" ht="16" collapsed="1" thickBot="1">
      <c r="A2" s="41" t="s">
        <v>0</v>
      </c>
      <c r="B2" s="76" t="s">
        <v>77</v>
      </c>
      <c r="C2" s="76" t="s">
        <v>76</v>
      </c>
      <c r="D2" s="76" t="s">
        <v>23</v>
      </c>
      <c r="E2" s="17"/>
    </row>
    <row r="3" spans="1:5" ht="16" thickBot="1">
      <c r="A3" s="974" t="s">
        <v>81</v>
      </c>
      <c r="B3" s="975"/>
      <c r="C3" s="975"/>
      <c r="D3" s="82"/>
      <c r="E3" s="78">
        <f>E4+E25</f>
        <v>3836986.8000000012</v>
      </c>
    </row>
    <row r="4" spans="1:5" ht="16" outlineLevel="1" thickBot="1">
      <c r="A4" s="17" t="s">
        <v>108</v>
      </c>
      <c r="B4" s="17"/>
      <c r="C4" s="17"/>
      <c r="D4" s="28"/>
      <c r="E4" s="138">
        <f>SUM(E5:E24)</f>
        <v>3336076.8000000012</v>
      </c>
    </row>
    <row r="5" spans="1:5" ht="16" outlineLevel="2">
      <c r="A5" s="970" t="s">
        <v>82</v>
      </c>
      <c r="B5" s="971" t="s">
        <v>83</v>
      </c>
      <c r="C5" s="971">
        <v>635009</v>
      </c>
      <c r="D5" s="68" t="s">
        <v>25</v>
      </c>
      <c r="E5" s="65">
        <v>333607.68000000005</v>
      </c>
    </row>
    <row r="6" spans="1:5" ht="16" outlineLevel="2">
      <c r="A6" s="970"/>
      <c r="B6" s="971"/>
      <c r="C6" s="971"/>
      <c r="D6" s="69" t="s">
        <v>26</v>
      </c>
      <c r="E6" s="66">
        <v>333607.68000000005</v>
      </c>
    </row>
    <row r="7" spans="1:5" ht="16" outlineLevel="2">
      <c r="A7" s="970"/>
      <c r="B7" s="971"/>
      <c r="C7" s="971"/>
      <c r="D7" s="69" t="s">
        <v>27</v>
      </c>
      <c r="E7" s="66">
        <v>333607.68000000005</v>
      </c>
    </row>
    <row r="8" spans="1:5" ht="16" outlineLevel="2">
      <c r="A8" s="970"/>
      <c r="B8" s="971"/>
      <c r="C8" s="971"/>
      <c r="D8" s="69" t="s">
        <v>28</v>
      </c>
      <c r="E8" s="66">
        <v>333607.68000000005</v>
      </c>
    </row>
    <row r="9" spans="1:5" ht="16" outlineLevel="2">
      <c r="A9" s="970"/>
      <c r="B9" s="971"/>
      <c r="C9" s="971"/>
      <c r="D9" s="69" t="s">
        <v>29</v>
      </c>
      <c r="E9" s="66">
        <v>333607.68000000005</v>
      </c>
    </row>
    <row r="10" spans="1:5" ht="16" outlineLevel="2">
      <c r="A10" s="970"/>
      <c r="B10" s="971"/>
      <c r="C10" s="971"/>
      <c r="D10" s="69" t="s">
        <v>30</v>
      </c>
      <c r="E10" s="66">
        <v>333607.68000000005</v>
      </c>
    </row>
    <row r="11" spans="1:5" ht="16" outlineLevel="2">
      <c r="A11" s="970"/>
      <c r="B11" s="971"/>
      <c r="C11" s="971"/>
      <c r="D11" s="69" t="s">
        <v>31</v>
      </c>
      <c r="E11" s="66">
        <v>333607.68000000005</v>
      </c>
    </row>
    <row r="12" spans="1:5" ht="16" outlineLevel="2">
      <c r="A12" s="970"/>
      <c r="B12" s="971"/>
      <c r="C12" s="971"/>
      <c r="D12" s="69" t="s">
        <v>32</v>
      </c>
      <c r="E12" s="66">
        <v>333607.68000000005</v>
      </c>
    </row>
    <row r="13" spans="1:5" ht="16" outlineLevel="2">
      <c r="A13" s="970"/>
      <c r="B13" s="971"/>
      <c r="C13" s="971"/>
      <c r="D13" s="69" t="s">
        <v>33</v>
      </c>
      <c r="E13" s="66">
        <v>333607.68000000005</v>
      </c>
    </row>
    <row r="14" spans="1:5" ht="17" outlineLevel="2" thickBot="1">
      <c r="A14" s="970"/>
      <c r="B14" s="971"/>
      <c r="C14" s="971"/>
      <c r="D14" s="70" t="s">
        <v>34</v>
      </c>
      <c r="E14" s="67">
        <v>333607.68000000005</v>
      </c>
    </row>
    <row r="15" spans="1:5" ht="16" outlineLevel="2">
      <c r="A15" s="970" t="s">
        <v>84</v>
      </c>
      <c r="B15" s="971" t="s">
        <v>75</v>
      </c>
      <c r="C15" s="971">
        <v>718006</v>
      </c>
      <c r="D15" s="68" t="s">
        <v>25</v>
      </c>
      <c r="E15" s="66">
        <v>0</v>
      </c>
    </row>
    <row r="16" spans="1:5" ht="16" outlineLevel="2">
      <c r="A16" s="970"/>
      <c r="B16" s="971"/>
      <c r="C16" s="971"/>
      <c r="D16" s="69" t="s">
        <v>26</v>
      </c>
      <c r="E16" s="66">
        <v>0</v>
      </c>
    </row>
    <row r="17" spans="1:5" ht="16" outlineLevel="2">
      <c r="A17" s="970"/>
      <c r="B17" s="971"/>
      <c r="C17" s="971"/>
      <c r="D17" s="69" t="s">
        <v>27</v>
      </c>
      <c r="E17" s="66">
        <v>0</v>
      </c>
    </row>
    <row r="18" spans="1:5" ht="16" outlineLevel="2">
      <c r="A18" s="970"/>
      <c r="B18" s="971"/>
      <c r="C18" s="971"/>
      <c r="D18" s="69" t="s">
        <v>28</v>
      </c>
      <c r="E18" s="66">
        <v>0</v>
      </c>
    </row>
    <row r="19" spans="1:5" ht="16" outlineLevel="2">
      <c r="A19" s="970"/>
      <c r="B19" s="971"/>
      <c r="C19" s="971"/>
      <c r="D19" s="69" t="s">
        <v>29</v>
      </c>
      <c r="E19" s="66">
        <v>0</v>
      </c>
    </row>
    <row r="20" spans="1:5" ht="16" outlineLevel="2">
      <c r="A20" s="970"/>
      <c r="B20" s="971"/>
      <c r="C20" s="971"/>
      <c r="D20" s="69" t="s">
        <v>30</v>
      </c>
      <c r="E20" s="66">
        <v>0</v>
      </c>
    </row>
    <row r="21" spans="1:5" ht="16" outlineLevel="2">
      <c r="A21" s="970"/>
      <c r="B21" s="971"/>
      <c r="C21" s="971"/>
      <c r="D21" s="69" t="s">
        <v>31</v>
      </c>
      <c r="E21" s="66">
        <v>0</v>
      </c>
    </row>
    <row r="22" spans="1:5" ht="16" outlineLevel="2">
      <c r="A22" s="970"/>
      <c r="B22" s="971"/>
      <c r="C22" s="971"/>
      <c r="D22" s="69" t="s">
        <v>32</v>
      </c>
      <c r="E22" s="66">
        <v>0</v>
      </c>
    </row>
    <row r="23" spans="1:5" ht="16" outlineLevel="2">
      <c r="A23" s="970"/>
      <c r="B23" s="971"/>
      <c r="C23" s="971"/>
      <c r="D23" s="69" t="s">
        <v>33</v>
      </c>
      <c r="E23" s="66">
        <v>0</v>
      </c>
    </row>
    <row r="24" spans="1:5" ht="17" outlineLevel="2" thickBot="1">
      <c r="A24" s="970"/>
      <c r="B24" s="971"/>
      <c r="C24" s="971"/>
      <c r="D24" s="70" t="s">
        <v>34</v>
      </c>
      <c r="E24" s="67">
        <v>0</v>
      </c>
    </row>
    <row r="25" spans="1:5" ht="16" outlineLevel="1" thickBot="1">
      <c r="A25" s="17" t="s">
        <v>109</v>
      </c>
      <c r="B25" s="17"/>
      <c r="C25" s="17"/>
      <c r="D25" s="28"/>
      <c r="E25" s="140">
        <f>SUM(E26:E75)</f>
        <v>500910</v>
      </c>
    </row>
    <row r="26" spans="1:5" ht="16" outlineLevel="2">
      <c r="A26" s="970" t="s">
        <v>85</v>
      </c>
      <c r="B26" s="971" t="s">
        <v>83</v>
      </c>
      <c r="C26" s="971">
        <v>635009</v>
      </c>
      <c r="D26" s="68" t="s">
        <v>25</v>
      </c>
      <c r="E26" s="72">
        <v>0</v>
      </c>
    </row>
    <row r="27" spans="1:5" ht="16" outlineLevel="2">
      <c r="A27" s="970"/>
      <c r="B27" s="971"/>
      <c r="C27" s="971"/>
      <c r="D27" s="69" t="s">
        <v>26</v>
      </c>
      <c r="E27" s="73">
        <v>0</v>
      </c>
    </row>
    <row r="28" spans="1:5" ht="16" outlineLevel="2">
      <c r="A28" s="970"/>
      <c r="B28" s="971"/>
      <c r="C28" s="971"/>
      <c r="D28" s="69" t="s">
        <v>27</v>
      </c>
      <c r="E28" s="73">
        <v>0</v>
      </c>
    </row>
    <row r="29" spans="1:5" ht="16" outlineLevel="2">
      <c r="A29" s="970"/>
      <c r="B29" s="971"/>
      <c r="C29" s="971"/>
      <c r="D29" s="69" t="s">
        <v>28</v>
      </c>
      <c r="E29" s="73">
        <v>0</v>
      </c>
    </row>
    <row r="30" spans="1:5" ht="16" outlineLevel="2">
      <c r="A30" s="970"/>
      <c r="B30" s="971"/>
      <c r="C30" s="971"/>
      <c r="D30" s="69" t="s">
        <v>29</v>
      </c>
      <c r="E30" s="73">
        <v>0</v>
      </c>
    </row>
    <row r="31" spans="1:5" ht="16" outlineLevel="2">
      <c r="A31" s="970"/>
      <c r="B31" s="971"/>
      <c r="C31" s="971"/>
      <c r="D31" s="69" t="s">
        <v>30</v>
      </c>
      <c r="E31" s="73">
        <v>0</v>
      </c>
    </row>
    <row r="32" spans="1:5" ht="16" outlineLevel="2">
      <c r="A32" s="970"/>
      <c r="B32" s="971"/>
      <c r="C32" s="971"/>
      <c r="D32" s="69" t="s">
        <v>31</v>
      </c>
      <c r="E32" s="73">
        <v>0</v>
      </c>
    </row>
    <row r="33" spans="1:5" ht="16" outlineLevel="2">
      <c r="A33" s="970"/>
      <c r="B33" s="971"/>
      <c r="C33" s="971"/>
      <c r="D33" s="69" t="s">
        <v>32</v>
      </c>
      <c r="E33" s="73">
        <v>0</v>
      </c>
    </row>
    <row r="34" spans="1:5" ht="16" outlineLevel="2">
      <c r="A34" s="970"/>
      <c r="B34" s="971"/>
      <c r="C34" s="971"/>
      <c r="D34" s="69" t="s">
        <v>33</v>
      </c>
      <c r="E34" s="73">
        <v>0</v>
      </c>
    </row>
    <row r="35" spans="1:5" ht="17" outlineLevel="2" thickBot="1">
      <c r="A35" s="970"/>
      <c r="B35" s="971"/>
      <c r="C35" s="971"/>
      <c r="D35" s="70" t="s">
        <v>34</v>
      </c>
      <c r="E35" s="74">
        <v>0</v>
      </c>
    </row>
    <row r="36" spans="1:5" ht="16" outlineLevel="2">
      <c r="A36" s="970" t="s">
        <v>86</v>
      </c>
      <c r="B36" s="971" t="s">
        <v>80</v>
      </c>
      <c r="C36" s="971">
        <v>637005</v>
      </c>
      <c r="D36" s="68" t="s">
        <v>25</v>
      </c>
      <c r="E36" s="73">
        <v>0</v>
      </c>
    </row>
    <row r="37" spans="1:5" ht="16" outlineLevel="2">
      <c r="A37" s="970"/>
      <c r="B37" s="971"/>
      <c r="C37" s="971"/>
      <c r="D37" s="69" t="s">
        <v>26</v>
      </c>
      <c r="E37" s="73">
        <v>0</v>
      </c>
    </row>
    <row r="38" spans="1:5" ht="16" outlineLevel="2">
      <c r="A38" s="970"/>
      <c r="B38" s="971"/>
      <c r="C38" s="971"/>
      <c r="D38" s="69" t="s">
        <v>27</v>
      </c>
      <c r="E38" s="73">
        <v>0</v>
      </c>
    </row>
    <row r="39" spans="1:5" ht="16" outlineLevel="2">
      <c r="A39" s="970"/>
      <c r="B39" s="971"/>
      <c r="C39" s="971"/>
      <c r="D39" s="69" t="s">
        <v>28</v>
      </c>
      <c r="E39" s="73">
        <v>0</v>
      </c>
    </row>
    <row r="40" spans="1:5" ht="16" outlineLevel="2">
      <c r="A40" s="970"/>
      <c r="B40" s="971"/>
      <c r="C40" s="971"/>
      <c r="D40" s="69" t="s">
        <v>29</v>
      </c>
      <c r="E40" s="73">
        <v>0</v>
      </c>
    </row>
    <row r="41" spans="1:5" ht="16" outlineLevel="2">
      <c r="A41" s="970"/>
      <c r="B41" s="971"/>
      <c r="C41" s="971"/>
      <c r="D41" s="69" t="s">
        <v>30</v>
      </c>
      <c r="E41" s="73">
        <v>0</v>
      </c>
    </row>
    <row r="42" spans="1:5" ht="16" outlineLevel="2">
      <c r="A42" s="970"/>
      <c r="B42" s="971"/>
      <c r="C42" s="971"/>
      <c r="D42" s="69" t="s">
        <v>31</v>
      </c>
      <c r="E42" s="73">
        <v>0</v>
      </c>
    </row>
    <row r="43" spans="1:5" ht="16" outlineLevel="2">
      <c r="A43" s="970"/>
      <c r="B43" s="971"/>
      <c r="C43" s="971"/>
      <c r="D43" s="69" t="s">
        <v>32</v>
      </c>
      <c r="E43" s="73">
        <v>0</v>
      </c>
    </row>
    <row r="44" spans="1:5" ht="16" outlineLevel="2">
      <c r="A44" s="970"/>
      <c r="B44" s="971"/>
      <c r="C44" s="971"/>
      <c r="D44" s="69" t="s">
        <v>33</v>
      </c>
      <c r="E44" s="73">
        <v>0</v>
      </c>
    </row>
    <row r="45" spans="1:5" ht="17" outlineLevel="2" thickBot="1">
      <c r="A45" s="970"/>
      <c r="B45" s="971"/>
      <c r="C45" s="971"/>
      <c r="D45" s="70" t="s">
        <v>34</v>
      </c>
      <c r="E45" s="74">
        <v>0</v>
      </c>
    </row>
    <row r="46" spans="1:5" ht="16" outlineLevel="2">
      <c r="A46" s="970" t="s">
        <v>87</v>
      </c>
      <c r="B46" s="971" t="s">
        <v>75</v>
      </c>
      <c r="C46" s="971">
        <v>718006</v>
      </c>
      <c r="D46" s="68" t="s">
        <v>25</v>
      </c>
      <c r="E46" s="73">
        <v>0</v>
      </c>
    </row>
    <row r="47" spans="1:5" ht="16" outlineLevel="2">
      <c r="A47" s="970"/>
      <c r="B47" s="971"/>
      <c r="C47" s="971"/>
      <c r="D47" s="69" t="s">
        <v>26</v>
      </c>
      <c r="E47" s="73">
        <v>0</v>
      </c>
    </row>
    <row r="48" spans="1:5" ht="16" outlineLevel="2">
      <c r="A48" s="970"/>
      <c r="B48" s="971"/>
      <c r="C48" s="971"/>
      <c r="D48" s="69" t="s">
        <v>27</v>
      </c>
      <c r="E48" s="73">
        <v>0</v>
      </c>
    </row>
    <row r="49" spans="1:5" ht="16" outlineLevel="2">
      <c r="A49" s="970"/>
      <c r="B49" s="971"/>
      <c r="C49" s="971"/>
      <c r="D49" s="69" t="s">
        <v>28</v>
      </c>
      <c r="E49" s="73">
        <v>0</v>
      </c>
    </row>
    <row r="50" spans="1:5" ht="16" outlineLevel="2">
      <c r="A50" s="970"/>
      <c r="B50" s="971"/>
      <c r="C50" s="971"/>
      <c r="D50" s="69" t="s">
        <v>29</v>
      </c>
      <c r="E50" s="73">
        <v>0</v>
      </c>
    </row>
    <row r="51" spans="1:5" ht="16" outlineLevel="2">
      <c r="A51" s="970"/>
      <c r="B51" s="971"/>
      <c r="C51" s="971"/>
      <c r="D51" s="69" t="s">
        <v>30</v>
      </c>
      <c r="E51" s="73">
        <v>0</v>
      </c>
    </row>
    <row r="52" spans="1:5" ht="16" outlineLevel="2">
      <c r="A52" s="970"/>
      <c r="B52" s="971"/>
      <c r="C52" s="971"/>
      <c r="D52" s="69" t="s">
        <v>31</v>
      </c>
      <c r="E52" s="73">
        <v>0</v>
      </c>
    </row>
    <row r="53" spans="1:5" ht="16" outlineLevel="2">
      <c r="A53" s="970"/>
      <c r="B53" s="971"/>
      <c r="C53" s="971"/>
      <c r="D53" s="69" t="s">
        <v>32</v>
      </c>
      <c r="E53" s="73">
        <v>0</v>
      </c>
    </row>
    <row r="54" spans="1:5" ht="16" outlineLevel="2">
      <c r="A54" s="970"/>
      <c r="B54" s="971"/>
      <c r="C54" s="971"/>
      <c r="D54" s="69" t="s">
        <v>33</v>
      </c>
      <c r="E54" s="73">
        <v>0</v>
      </c>
    </row>
    <row r="55" spans="1:5" ht="17" outlineLevel="2" thickBot="1">
      <c r="A55" s="970"/>
      <c r="B55" s="971"/>
      <c r="C55" s="971"/>
      <c r="D55" s="70" t="s">
        <v>34</v>
      </c>
      <c r="E55" s="74">
        <v>0</v>
      </c>
    </row>
    <row r="56" spans="1:5" ht="16" outlineLevel="2">
      <c r="A56" s="970" t="s">
        <v>88</v>
      </c>
      <c r="B56" s="971" t="s">
        <v>89</v>
      </c>
      <c r="C56" s="971"/>
      <c r="D56" s="68" t="s">
        <v>25</v>
      </c>
      <c r="E56" s="73">
        <v>50091</v>
      </c>
    </row>
    <row r="57" spans="1:5" ht="16" outlineLevel="2">
      <c r="A57" s="970"/>
      <c r="B57" s="971"/>
      <c r="C57" s="971"/>
      <c r="D57" s="69" t="s">
        <v>26</v>
      </c>
      <c r="E57" s="73">
        <v>50091</v>
      </c>
    </row>
    <row r="58" spans="1:5" ht="16" outlineLevel="2">
      <c r="A58" s="970"/>
      <c r="B58" s="971"/>
      <c r="C58" s="971"/>
      <c r="D58" s="69" t="s">
        <v>27</v>
      </c>
      <c r="E58" s="73">
        <v>50091</v>
      </c>
    </row>
    <row r="59" spans="1:5" ht="16" outlineLevel="2">
      <c r="A59" s="970"/>
      <c r="B59" s="971"/>
      <c r="C59" s="971"/>
      <c r="D59" s="69" t="s">
        <v>28</v>
      </c>
      <c r="E59" s="73">
        <v>50091</v>
      </c>
    </row>
    <row r="60" spans="1:5" ht="16" outlineLevel="2">
      <c r="A60" s="970"/>
      <c r="B60" s="971"/>
      <c r="C60" s="971"/>
      <c r="D60" s="69" t="s">
        <v>29</v>
      </c>
      <c r="E60" s="73">
        <v>50091</v>
      </c>
    </row>
    <row r="61" spans="1:5" ht="16" outlineLevel="2">
      <c r="A61" s="970"/>
      <c r="B61" s="971"/>
      <c r="C61" s="971"/>
      <c r="D61" s="69" t="s">
        <v>30</v>
      </c>
      <c r="E61" s="73">
        <v>50091</v>
      </c>
    </row>
    <row r="62" spans="1:5" ht="16" outlineLevel="2">
      <c r="A62" s="970"/>
      <c r="B62" s="971"/>
      <c r="C62" s="971"/>
      <c r="D62" s="69" t="s">
        <v>31</v>
      </c>
      <c r="E62" s="73">
        <v>50091</v>
      </c>
    </row>
    <row r="63" spans="1:5" ht="16" outlineLevel="2">
      <c r="A63" s="970"/>
      <c r="B63" s="971"/>
      <c r="C63" s="971"/>
      <c r="D63" s="69" t="s">
        <v>32</v>
      </c>
      <c r="E63" s="73">
        <v>50091</v>
      </c>
    </row>
    <row r="64" spans="1:5" ht="16" outlineLevel="2">
      <c r="A64" s="970"/>
      <c r="B64" s="971"/>
      <c r="C64" s="971"/>
      <c r="D64" s="69" t="s">
        <v>33</v>
      </c>
      <c r="E64" s="73">
        <v>50091</v>
      </c>
    </row>
    <row r="65" spans="1:5" ht="17" outlineLevel="2" thickBot="1">
      <c r="A65" s="970"/>
      <c r="B65" s="971"/>
      <c r="C65" s="971"/>
      <c r="D65" s="70" t="s">
        <v>34</v>
      </c>
      <c r="E65" s="74">
        <v>50091</v>
      </c>
    </row>
    <row r="66" spans="1:5" ht="16" outlineLevel="2">
      <c r="A66" s="970" t="s">
        <v>79</v>
      </c>
      <c r="B66" s="971" t="s">
        <v>80</v>
      </c>
      <c r="C66" s="971">
        <v>637001</v>
      </c>
      <c r="D66" s="68" t="s">
        <v>25</v>
      </c>
      <c r="E66" s="73">
        <v>0</v>
      </c>
    </row>
    <row r="67" spans="1:5" ht="16" outlineLevel="2">
      <c r="A67" s="970"/>
      <c r="B67" s="971"/>
      <c r="C67" s="971"/>
      <c r="D67" s="69" t="s">
        <v>26</v>
      </c>
      <c r="E67" s="73">
        <v>0</v>
      </c>
    </row>
    <row r="68" spans="1:5" ht="16" outlineLevel="2">
      <c r="A68" s="970"/>
      <c r="B68" s="971"/>
      <c r="C68" s="971"/>
      <c r="D68" s="69" t="s">
        <v>27</v>
      </c>
      <c r="E68" s="73">
        <v>0</v>
      </c>
    </row>
    <row r="69" spans="1:5" ht="16" outlineLevel="2">
      <c r="A69" s="970"/>
      <c r="B69" s="971"/>
      <c r="C69" s="971"/>
      <c r="D69" s="69" t="s">
        <v>28</v>
      </c>
      <c r="E69" s="73">
        <v>0</v>
      </c>
    </row>
    <row r="70" spans="1:5" ht="16" outlineLevel="2">
      <c r="A70" s="970"/>
      <c r="B70" s="971"/>
      <c r="C70" s="971"/>
      <c r="D70" s="69" t="s">
        <v>29</v>
      </c>
      <c r="E70" s="73">
        <v>0</v>
      </c>
    </row>
    <row r="71" spans="1:5" ht="16" outlineLevel="2">
      <c r="A71" s="970"/>
      <c r="B71" s="971"/>
      <c r="C71" s="971"/>
      <c r="D71" s="69" t="s">
        <v>30</v>
      </c>
      <c r="E71" s="73">
        <v>0</v>
      </c>
    </row>
    <row r="72" spans="1:5" ht="16" outlineLevel="2">
      <c r="A72" s="970"/>
      <c r="B72" s="971"/>
      <c r="C72" s="971"/>
      <c r="D72" s="69" t="s">
        <v>31</v>
      </c>
      <c r="E72" s="73">
        <v>0</v>
      </c>
    </row>
    <row r="73" spans="1:5" ht="16" outlineLevel="2">
      <c r="A73" s="970"/>
      <c r="B73" s="971"/>
      <c r="C73" s="971"/>
      <c r="D73" s="69" t="s">
        <v>32</v>
      </c>
      <c r="E73" s="73">
        <v>0</v>
      </c>
    </row>
    <row r="74" spans="1:5" ht="16" outlineLevel="2">
      <c r="A74" s="970"/>
      <c r="B74" s="971"/>
      <c r="C74" s="971"/>
      <c r="D74" s="69" t="s">
        <v>33</v>
      </c>
      <c r="E74" s="73">
        <v>0</v>
      </c>
    </row>
    <row r="75" spans="1:5" ht="17" outlineLevel="2" thickBot="1">
      <c r="A75" s="970"/>
      <c r="B75" s="971"/>
      <c r="C75" s="971"/>
      <c r="D75" s="70" t="s">
        <v>34</v>
      </c>
      <c r="E75" s="74">
        <v>0</v>
      </c>
    </row>
  </sheetData>
  <mergeCells count="23">
    <mergeCell ref="A1:D1"/>
    <mergeCell ref="A3:C3"/>
    <mergeCell ref="A5:A14"/>
    <mergeCell ref="B5:B14"/>
    <mergeCell ref="C5:C14"/>
    <mergeCell ref="A15:A24"/>
    <mergeCell ref="B15:B24"/>
    <mergeCell ref="C15:C24"/>
    <mergeCell ref="A26:A35"/>
    <mergeCell ref="B26:B35"/>
    <mergeCell ref="C26:C35"/>
    <mergeCell ref="A36:A45"/>
    <mergeCell ref="B36:B45"/>
    <mergeCell ref="C36:C45"/>
    <mergeCell ref="A46:A55"/>
    <mergeCell ref="B46:B55"/>
    <mergeCell ref="C46:C55"/>
    <mergeCell ref="A56:A65"/>
    <mergeCell ref="B56:B65"/>
    <mergeCell ref="C56:C65"/>
    <mergeCell ref="A66:A75"/>
    <mergeCell ref="B66:B75"/>
    <mergeCell ref="C66:C75"/>
  </mergeCells>
  <pageMargins left="0.7" right="0.7" top="0.75" bottom="0.75" header="0.3" footer="0.3"/>
  <pageSetup paperSize="9" scale="66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CC"/>
    <outlinePr summaryBelow="0" summaryRight="0"/>
  </sheetPr>
  <dimension ref="A1:E53"/>
  <sheetViews>
    <sheetView view="pageBreakPreview" zoomScale="60" zoomScaleNormal="85" workbookViewId="0">
      <selection activeCell="F13" sqref="F13"/>
    </sheetView>
  </sheetViews>
  <sheetFormatPr baseColWidth="10" defaultColWidth="8.83203125" defaultRowHeight="15" outlineLevelRow="1"/>
  <cols>
    <col min="1" max="1" width="22.5" customWidth="1"/>
    <col min="2" max="2" width="23.33203125" customWidth="1"/>
    <col min="3" max="3" width="22.5" customWidth="1"/>
    <col min="5" max="5" width="17.83203125" customWidth="1"/>
  </cols>
  <sheetData>
    <row r="1" spans="1:5" ht="25.25" customHeight="1" thickBot="1">
      <c r="A1" s="972" t="s">
        <v>100</v>
      </c>
      <c r="B1" s="972"/>
      <c r="C1" s="972"/>
      <c r="D1" s="973"/>
      <c r="E1" s="71" t="s">
        <v>35</v>
      </c>
    </row>
    <row r="2" spans="1:5" ht="16" thickBot="1">
      <c r="A2" s="41" t="s">
        <v>0</v>
      </c>
      <c r="B2" s="76" t="s">
        <v>77</v>
      </c>
      <c r="C2" s="76" t="s">
        <v>76</v>
      </c>
      <c r="D2" s="76" t="s">
        <v>23</v>
      </c>
      <c r="E2" s="17"/>
    </row>
    <row r="3" spans="1:5" ht="16" thickBot="1">
      <c r="A3" s="976" t="s">
        <v>91</v>
      </c>
      <c r="B3" s="976"/>
      <c r="C3" s="976"/>
      <c r="D3" s="77"/>
      <c r="E3" s="78">
        <f>SUM(E4:E53)</f>
        <v>0</v>
      </c>
    </row>
    <row r="4" spans="1:5" ht="16" outlineLevel="1">
      <c r="A4" s="970" t="s">
        <v>96</v>
      </c>
      <c r="B4" s="971" t="s">
        <v>83</v>
      </c>
      <c r="C4" s="971">
        <v>635002</v>
      </c>
      <c r="D4" s="68" t="s">
        <v>25</v>
      </c>
      <c r="E4" s="72">
        <v>0</v>
      </c>
    </row>
    <row r="5" spans="1:5" ht="16" outlineLevel="1">
      <c r="A5" s="970"/>
      <c r="B5" s="971"/>
      <c r="C5" s="971"/>
      <c r="D5" s="69" t="s">
        <v>26</v>
      </c>
      <c r="E5" s="73">
        <v>0</v>
      </c>
    </row>
    <row r="6" spans="1:5" ht="16" outlineLevel="1">
      <c r="A6" s="970"/>
      <c r="B6" s="971"/>
      <c r="C6" s="971"/>
      <c r="D6" s="69" t="s">
        <v>27</v>
      </c>
      <c r="E6" s="73">
        <v>0</v>
      </c>
    </row>
    <row r="7" spans="1:5" ht="16" outlineLevel="1">
      <c r="A7" s="970"/>
      <c r="B7" s="971"/>
      <c r="C7" s="971"/>
      <c r="D7" s="69" t="s">
        <v>28</v>
      </c>
      <c r="E7" s="73">
        <v>0</v>
      </c>
    </row>
    <row r="8" spans="1:5" ht="16" outlineLevel="1">
      <c r="A8" s="970"/>
      <c r="B8" s="971"/>
      <c r="C8" s="971"/>
      <c r="D8" s="69" t="s">
        <v>29</v>
      </c>
      <c r="E8" s="73">
        <v>0</v>
      </c>
    </row>
    <row r="9" spans="1:5" ht="16" outlineLevel="1">
      <c r="A9" s="970"/>
      <c r="B9" s="971"/>
      <c r="C9" s="971"/>
      <c r="D9" s="69" t="s">
        <v>30</v>
      </c>
      <c r="E9" s="73">
        <v>0</v>
      </c>
    </row>
    <row r="10" spans="1:5" ht="16" outlineLevel="1">
      <c r="A10" s="970"/>
      <c r="B10" s="971"/>
      <c r="C10" s="971"/>
      <c r="D10" s="69" t="s">
        <v>31</v>
      </c>
      <c r="E10" s="73">
        <v>0</v>
      </c>
    </row>
    <row r="11" spans="1:5" ht="16" outlineLevel="1">
      <c r="A11" s="970"/>
      <c r="B11" s="971"/>
      <c r="C11" s="971"/>
      <c r="D11" s="69" t="s">
        <v>32</v>
      </c>
      <c r="E11" s="73">
        <v>0</v>
      </c>
    </row>
    <row r="12" spans="1:5" ht="16" outlineLevel="1">
      <c r="A12" s="970"/>
      <c r="B12" s="971"/>
      <c r="C12" s="971"/>
      <c r="D12" s="69" t="s">
        <v>33</v>
      </c>
      <c r="E12" s="73">
        <v>0</v>
      </c>
    </row>
    <row r="13" spans="1:5" ht="17" outlineLevel="1" thickBot="1">
      <c r="A13" s="970"/>
      <c r="B13" s="971"/>
      <c r="C13" s="971"/>
      <c r="D13" s="70" t="s">
        <v>34</v>
      </c>
      <c r="E13" s="74">
        <v>0</v>
      </c>
    </row>
    <row r="14" spans="1:5" ht="16" outlineLevel="1">
      <c r="A14" s="970" t="s">
        <v>97</v>
      </c>
      <c r="B14" s="970" t="s">
        <v>95</v>
      </c>
      <c r="C14" s="971">
        <v>718002</v>
      </c>
      <c r="D14" s="68" t="s">
        <v>25</v>
      </c>
      <c r="E14" s="73">
        <v>0</v>
      </c>
    </row>
    <row r="15" spans="1:5" ht="16" outlineLevel="1">
      <c r="A15" s="970"/>
      <c r="B15" s="971"/>
      <c r="C15" s="971"/>
      <c r="D15" s="69" t="s">
        <v>26</v>
      </c>
      <c r="E15" s="73">
        <v>0</v>
      </c>
    </row>
    <row r="16" spans="1:5" ht="16" outlineLevel="1">
      <c r="A16" s="970"/>
      <c r="B16" s="971"/>
      <c r="C16" s="971"/>
      <c r="D16" s="69" t="s">
        <v>27</v>
      </c>
      <c r="E16" s="73">
        <v>0</v>
      </c>
    </row>
    <row r="17" spans="1:5" ht="16" outlineLevel="1">
      <c r="A17" s="970"/>
      <c r="B17" s="971"/>
      <c r="C17" s="971"/>
      <c r="D17" s="69" t="s">
        <v>28</v>
      </c>
      <c r="E17" s="73">
        <v>0</v>
      </c>
    </row>
    <row r="18" spans="1:5" ht="16" outlineLevel="1">
      <c r="A18" s="970"/>
      <c r="B18" s="971"/>
      <c r="C18" s="971"/>
      <c r="D18" s="69" t="s">
        <v>29</v>
      </c>
      <c r="E18" s="73">
        <v>0</v>
      </c>
    </row>
    <row r="19" spans="1:5" ht="16" outlineLevel="1">
      <c r="A19" s="970"/>
      <c r="B19" s="971"/>
      <c r="C19" s="971"/>
      <c r="D19" s="69" t="s">
        <v>30</v>
      </c>
      <c r="E19" s="73">
        <v>0</v>
      </c>
    </row>
    <row r="20" spans="1:5" ht="16" outlineLevel="1">
      <c r="A20" s="970"/>
      <c r="B20" s="971"/>
      <c r="C20" s="971"/>
      <c r="D20" s="69" t="s">
        <v>31</v>
      </c>
      <c r="E20" s="73">
        <v>0</v>
      </c>
    </row>
    <row r="21" spans="1:5" ht="16" outlineLevel="1">
      <c r="A21" s="970"/>
      <c r="B21" s="971"/>
      <c r="C21" s="971"/>
      <c r="D21" s="69" t="s">
        <v>32</v>
      </c>
      <c r="E21" s="73">
        <v>0</v>
      </c>
    </row>
    <row r="22" spans="1:5" ht="16" outlineLevel="1">
      <c r="A22" s="970"/>
      <c r="B22" s="971"/>
      <c r="C22" s="971"/>
      <c r="D22" s="69" t="s">
        <v>33</v>
      </c>
      <c r="E22" s="73">
        <v>0</v>
      </c>
    </row>
    <row r="23" spans="1:5" ht="17" outlineLevel="1" thickBot="1">
      <c r="A23" s="970"/>
      <c r="B23" s="971"/>
      <c r="C23" s="971"/>
      <c r="D23" s="70" t="s">
        <v>34</v>
      </c>
      <c r="E23" s="74">
        <v>0</v>
      </c>
    </row>
    <row r="24" spans="1:5" ht="16" outlineLevel="1">
      <c r="A24" s="970" t="s">
        <v>98</v>
      </c>
      <c r="B24" s="971"/>
      <c r="C24" s="971"/>
      <c r="D24" s="68" t="s">
        <v>25</v>
      </c>
      <c r="E24" s="73">
        <v>0</v>
      </c>
    </row>
    <row r="25" spans="1:5" ht="16" outlineLevel="1">
      <c r="A25" s="970"/>
      <c r="B25" s="971"/>
      <c r="C25" s="971"/>
      <c r="D25" s="69" t="s">
        <v>26</v>
      </c>
      <c r="E25" s="73">
        <v>0</v>
      </c>
    </row>
    <row r="26" spans="1:5" ht="16" outlineLevel="1">
      <c r="A26" s="970"/>
      <c r="B26" s="971"/>
      <c r="C26" s="971"/>
      <c r="D26" s="69" t="s">
        <v>27</v>
      </c>
      <c r="E26" s="73">
        <v>0</v>
      </c>
    </row>
    <row r="27" spans="1:5" ht="16" outlineLevel="1">
      <c r="A27" s="970"/>
      <c r="B27" s="971"/>
      <c r="C27" s="971"/>
      <c r="D27" s="69" t="s">
        <v>28</v>
      </c>
      <c r="E27" s="73">
        <v>0</v>
      </c>
    </row>
    <row r="28" spans="1:5" ht="16" outlineLevel="1">
      <c r="A28" s="970"/>
      <c r="B28" s="971"/>
      <c r="C28" s="971"/>
      <c r="D28" s="69" t="s">
        <v>29</v>
      </c>
      <c r="E28" s="73">
        <v>0</v>
      </c>
    </row>
    <row r="29" spans="1:5" ht="16" outlineLevel="1">
      <c r="A29" s="970"/>
      <c r="B29" s="971"/>
      <c r="C29" s="971"/>
      <c r="D29" s="69" t="s">
        <v>30</v>
      </c>
      <c r="E29" s="73">
        <v>0</v>
      </c>
    </row>
    <row r="30" spans="1:5" ht="16" outlineLevel="1">
      <c r="A30" s="970"/>
      <c r="B30" s="971"/>
      <c r="C30" s="971"/>
      <c r="D30" s="69" t="s">
        <v>31</v>
      </c>
      <c r="E30" s="73">
        <v>0</v>
      </c>
    </row>
    <row r="31" spans="1:5" ht="16" outlineLevel="1">
      <c r="A31" s="970"/>
      <c r="B31" s="971"/>
      <c r="C31" s="971"/>
      <c r="D31" s="69" t="s">
        <v>32</v>
      </c>
      <c r="E31" s="73">
        <v>0</v>
      </c>
    </row>
    <row r="32" spans="1:5" ht="16" outlineLevel="1">
      <c r="A32" s="970"/>
      <c r="B32" s="971"/>
      <c r="C32" s="971"/>
      <c r="D32" s="69" t="s">
        <v>33</v>
      </c>
      <c r="E32" s="73">
        <v>0</v>
      </c>
    </row>
    <row r="33" spans="1:5" ht="17" outlineLevel="1" thickBot="1">
      <c r="A33" s="970"/>
      <c r="B33" s="971"/>
      <c r="C33" s="971"/>
      <c r="D33" s="70" t="s">
        <v>34</v>
      </c>
      <c r="E33" s="74">
        <v>0</v>
      </c>
    </row>
    <row r="34" spans="1:5" ht="16" outlineLevel="1">
      <c r="A34" s="970" t="s">
        <v>99</v>
      </c>
      <c r="B34" s="971"/>
      <c r="C34" s="971"/>
      <c r="D34" s="68" t="s">
        <v>25</v>
      </c>
      <c r="E34" s="73">
        <v>0</v>
      </c>
    </row>
    <row r="35" spans="1:5" ht="16" outlineLevel="1">
      <c r="A35" s="970"/>
      <c r="B35" s="971"/>
      <c r="C35" s="971"/>
      <c r="D35" s="69" t="s">
        <v>26</v>
      </c>
      <c r="E35" s="73">
        <v>0</v>
      </c>
    </row>
    <row r="36" spans="1:5" ht="16" outlineLevel="1">
      <c r="A36" s="970"/>
      <c r="B36" s="971"/>
      <c r="C36" s="971"/>
      <c r="D36" s="69" t="s">
        <v>27</v>
      </c>
      <c r="E36" s="73">
        <v>0</v>
      </c>
    </row>
    <row r="37" spans="1:5" ht="16" outlineLevel="1">
      <c r="A37" s="970"/>
      <c r="B37" s="971"/>
      <c r="C37" s="971"/>
      <c r="D37" s="69" t="s">
        <v>28</v>
      </c>
      <c r="E37" s="73">
        <v>0</v>
      </c>
    </row>
    <row r="38" spans="1:5" ht="16" outlineLevel="1">
      <c r="A38" s="970"/>
      <c r="B38" s="971"/>
      <c r="C38" s="971"/>
      <c r="D38" s="69" t="s">
        <v>29</v>
      </c>
      <c r="E38" s="73">
        <v>0</v>
      </c>
    </row>
    <row r="39" spans="1:5" ht="16" outlineLevel="1">
      <c r="A39" s="970"/>
      <c r="B39" s="971"/>
      <c r="C39" s="971"/>
      <c r="D39" s="69" t="s">
        <v>30</v>
      </c>
      <c r="E39" s="73">
        <v>0</v>
      </c>
    </row>
    <row r="40" spans="1:5" ht="16" outlineLevel="1">
      <c r="A40" s="970"/>
      <c r="B40" s="971"/>
      <c r="C40" s="971"/>
      <c r="D40" s="69" t="s">
        <v>31</v>
      </c>
      <c r="E40" s="73">
        <v>0</v>
      </c>
    </row>
    <row r="41" spans="1:5" ht="16" outlineLevel="1">
      <c r="A41" s="970"/>
      <c r="B41" s="971"/>
      <c r="C41" s="971"/>
      <c r="D41" s="69" t="s">
        <v>32</v>
      </c>
      <c r="E41" s="73">
        <v>0</v>
      </c>
    </row>
    <row r="42" spans="1:5" ht="16" outlineLevel="1">
      <c r="A42" s="970"/>
      <c r="B42" s="971"/>
      <c r="C42" s="971"/>
      <c r="D42" s="69" t="s">
        <v>33</v>
      </c>
      <c r="E42" s="73">
        <v>0</v>
      </c>
    </row>
    <row r="43" spans="1:5" ht="17" outlineLevel="1" thickBot="1">
      <c r="A43" s="970"/>
      <c r="B43" s="971"/>
      <c r="C43" s="971"/>
      <c r="D43" s="70" t="s">
        <v>34</v>
      </c>
      <c r="E43" s="74">
        <v>0</v>
      </c>
    </row>
    <row r="44" spans="1:5" ht="16" outlineLevel="1">
      <c r="A44" s="970" t="s">
        <v>94</v>
      </c>
      <c r="B44" s="971" t="s">
        <v>80</v>
      </c>
      <c r="C44" s="971">
        <v>637001</v>
      </c>
      <c r="D44" s="68" t="s">
        <v>25</v>
      </c>
      <c r="E44" s="73">
        <v>0</v>
      </c>
    </row>
    <row r="45" spans="1:5" ht="16" outlineLevel="1">
      <c r="A45" s="970"/>
      <c r="B45" s="971"/>
      <c r="C45" s="971"/>
      <c r="D45" s="69" t="s">
        <v>26</v>
      </c>
      <c r="E45" s="73">
        <v>0</v>
      </c>
    </row>
    <row r="46" spans="1:5" ht="16" outlineLevel="1">
      <c r="A46" s="970"/>
      <c r="B46" s="971"/>
      <c r="C46" s="971"/>
      <c r="D46" s="69" t="s">
        <v>27</v>
      </c>
      <c r="E46" s="73">
        <v>0</v>
      </c>
    </row>
    <row r="47" spans="1:5" ht="16" outlineLevel="1">
      <c r="A47" s="970"/>
      <c r="B47" s="971"/>
      <c r="C47" s="971"/>
      <c r="D47" s="69" t="s">
        <v>28</v>
      </c>
      <c r="E47" s="73">
        <v>0</v>
      </c>
    </row>
    <row r="48" spans="1:5" ht="16" outlineLevel="1">
      <c r="A48" s="970"/>
      <c r="B48" s="971"/>
      <c r="C48" s="971"/>
      <c r="D48" s="69" t="s">
        <v>29</v>
      </c>
      <c r="E48" s="73">
        <v>0</v>
      </c>
    </row>
    <row r="49" spans="1:5" ht="16" outlineLevel="1">
      <c r="A49" s="970"/>
      <c r="B49" s="971"/>
      <c r="C49" s="971"/>
      <c r="D49" s="69" t="s">
        <v>30</v>
      </c>
      <c r="E49" s="73">
        <v>0</v>
      </c>
    </row>
    <row r="50" spans="1:5" ht="16" outlineLevel="1">
      <c r="A50" s="970"/>
      <c r="B50" s="971"/>
      <c r="C50" s="971"/>
      <c r="D50" s="69" t="s">
        <v>31</v>
      </c>
      <c r="E50" s="73">
        <v>0</v>
      </c>
    </row>
    <row r="51" spans="1:5" ht="16" outlineLevel="1">
      <c r="A51" s="970"/>
      <c r="B51" s="971"/>
      <c r="C51" s="971"/>
      <c r="D51" s="69" t="s">
        <v>32</v>
      </c>
      <c r="E51" s="73">
        <v>0</v>
      </c>
    </row>
    <row r="52" spans="1:5" ht="16" outlineLevel="1">
      <c r="A52" s="970"/>
      <c r="B52" s="971"/>
      <c r="C52" s="971"/>
      <c r="D52" s="69" t="s">
        <v>33</v>
      </c>
      <c r="E52" s="73">
        <v>0</v>
      </c>
    </row>
    <row r="53" spans="1:5" ht="17" outlineLevel="1" thickBot="1">
      <c r="A53" s="970"/>
      <c r="B53" s="971"/>
      <c r="C53" s="971"/>
      <c r="D53" s="70" t="s">
        <v>34</v>
      </c>
      <c r="E53" s="74">
        <v>0</v>
      </c>
    </row>
  </sheetData>
  <mergeCells count="17">
    <mergeCell ref="A1:D1"/>
    <mergeCell ref="A3:C3"/>
    <mergeCell ref="A4:A13"/>
    <mergeCell ref="B4:B13"/>
    <mergeCell ref="C4:C13"/>
    <mergeCell ref="A14:A23"/>
    <mergeCell ref="B14:B23"/>
    <mergeCell ref="C14:C23"/>
    <mergeCell ref="A24:A33"/>
    <mergeCell ref="B24:B33"/>
    <mergeCell ref="C24:C33"/>
    <mergeCell ref="A34:A43"/>
    <mergeCell ref="B34:B43"/>
    <mergeCell ref="C34:C43"/>
    <mergeCell ref="A44:A53"/>
    <mergeCell ref="B44:B53"/>
    <mergeCell ref="C44:C53"/>
  </mergeCells>
  <pageMargins left="0.7" right="0.7" top="0.75" bottom="0.75" header="0.3" footer="0.3"/>
  <pageSetup paperSize="9" scale="92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CC"/>
    <outlinePr summaryBelow="0" summaryRight="0"/>
  </sheetPr>
  <dimension ref="A1:K170"/>
  <sheetViews>
    <sheetView tabSelected="1" view="pageBreakPreview" topLeftCell="A104" zoomScale="80" zoomScaleNormal="85" zoomScaleSheetLayoutView="80" workbookViewId="0">
      <selection activeCell="K138" sqref="K138"/>
    </sheetView>
  </sheetViews>
  <sheetFormatPr baseColWidth="10" defaultColWidth="8.83203125" defaultRowHeight="15" outlineLevelRow="2" outlineLevelCol="1"/>
  <cols>
    <col min="1" max="1" width="22.5" customWidth="1"/>
    <col min="2" max="2" width="23.33203125" customWidth="1"/>
    <col min="3" max="3" width="22.5" customWidth="1"/>
    <col min="5" max="5" width="17.83203125" customWidth="1"/>
    <col min="6" max="10" width="19.33203125" customWidth="1" outlineLevel="1"/>
    <col min="11" max="11" width="22.1640625" customWidth="1" outlineLevel="1"/>
  </cols>
  <sheetData>
    <row r="1" spans="1:11" ht="35.25" customHeight="1" thickBot="1">
      <c r="A1" s="972" t="s">
        <v>101</v>
      </c>
      <c r="B1" s="972"/>
      <c r="C1" s="972"/>
      <c r="D1" s="973"/>
      <c r="E1" s="71" t="s">
        <v>35</v>
      </c>
      <c r="F1" s="332" t="s">
        <v>377</v>
      </c>
      <c r="G1" s="332" t="s">
        <v>378</v>
      </c>
      <c r="H1" s="332" t="s">
        <v>379</v>
      </c>
      <c r="I1" s="332" t="s">
        <v>380</v>
      </c>
      <c r="J1" s="332" t="s">
        <v>381</v>
      </c>
      <c r="K1" s="332" t="s">
        <v>343</v>
      </c>
    </row>
    <row r="2" spans="1:11" ht="16" thickBot="1">
      <c r="A2" s="41" t="s">
        <v>0</v>
      </c>
      <c r="B2" s="76" t="s">
        <v>77</v>
      </c>
      <c r="C2" s="76" t="s">
        <v>76</v>
      </c>
      <c r="D2" s="76" t="s">
        <v>23</v>
      </c>
      <c r="E2" s="17"/>
      <c r="F2" s="17"/>
      <c r="G2" s="17"/>
      <c r="H2" s="17"/>
      <c r="I2" s="17"/>
      <c r="J2" s="17"/>
      <c r="K2" s="17"/>
    </row>
    <row r="3" spans="1:11" ht="16" thickBot="1">
      <c r="A3" s="978" t="s">
        <v>121</v>
      </c>
      <c r="B3" s="979"/>
      <c r="C3" s="979"/>
      <c r="D3" s="81"/>
      <c r="E3" s="78">
        <f t="shared" ref="E3:K3" si="0">E4+E25</f>
        <v>10904061</v>
      </c>
      <c r="F3" s="79">
        <f t="shared" si="0"/>
        <v>1190700</v>
      </c>
      <c r="G3" s="79">
        <f t="shared" si="0"/>
        <v>3981936</v>
      </c>
      <c r="H3" s="296">
        <f t="shared" si="0"/>
        <v>2398200</v>
      </c>
      <c r="I3" s="296">
        <f t="shared" si="0"/>
        <v>2226000</v>
      </c>
      <c r="J3" s="296"/>
      <c r="K3" s="80">
        <f t="shared" si="0"/>
        <v>0</v>
      </c>
    </row>
    <row r="4" spans="1:11" ht="16" outlineLevel="1" thickBot="1">
      <c r="A4" s="17" t="s">
        <v>108</v>
      </c>
      <c r="B4" s="17"/>
      <c r="C4" s="17"/>
      <c r="D4" s="28"/>
      <c r="E4" s="78">
        <f t="shared" ref="E4:K4" si="1">SUM(E5:E24)</f>
        <v>168000</v>
      </c>
      <c r="F4" s="79">
        <f t="shared" si="1"/>
        <v>0</v>
      </c>
      <c r="G4" s="79">
        <f t="shared" si="1"/>
        <v>0</v>
      </c>
      <c r="H4" s="296">
        <f t="shared" si="1"/>
        <v>0</v>
      </c>
      <c r="I4" s="296">
        <f t="shared" si="1"/>
        <v>168000</v>
      </c>
      <c r="J4" s="296"/>
      <c r="K4" s="80">
        <f t="shared" si="1"/>
        <v>0</v>
      </c>
    </row>
    <row r="5" spans="1:11" ht="16" outlineLevel="2">
      <c r="A5" s="970" t="s">
        <v>74</v>
      </c>
      <c r="B5" s="971" t="s">
        <v>75</v>
      </c>
      <c r="C5" s="971">
        <v>711003</v>
      </c>
      <c r="D5" s="68" t="s">
        <v>25</v>
      </c>
      <c r="E5" s="65">
        <f>SUM(F5:K5)</f>
        <v>0</v>
      </c>
      <c r="F5" s="129">
        <v>0</v>
      </c>
      <c r="G5" s="130">
        <v>0</v>
      </c>
      <c r="H5" s="297">
        <v>0</v>
      </c>
      <c r="I5" s="297">
        <v>0</v>
      </c>
      <c r="J5" s="297"/>
      <c r="K5" s="135">
        <v>0</v>
      </c>
    </row>
    <row r="6" spans="1:11" ht="16" outlineLevel="2">
      <c r="A6" s="970"/>
      <c r="B6" s="971"/>
      <c r="C6" s="971"/>
      <c r="D6" s="69" t="s">
        <v>26</v>
      </c>
      <c r="E6" s="66">
        <f t="shared" ref="E6:E24" si="2">SUM(F6:K6)</f>
        <v>96000</v>
      </c>
      <c r="F6" s="131">
        <v>0</v>
      </c>
      <c r="G6" s="132">
        <v>0</v>
      </c>
      <c r="H6" s="298">
        <v>0</v>
      </c>
      <c r="I6" s="298">
        <v>96000</v>
      </c>
      <c r="J6" s="298"/>
      <c r="K6" s="136">
        <v>0</v>
      </c>
    </row>
    <row r="7" spans="1:11" ht="16" outlineLevel="2">
      <c r="A7" s="970"/>
      <c r="B7" s="971"/>
      <c r="C7" s="971"/>
      <c r="D7" s="69" t="s">
        <v>27</v>
      </c>
      <c r="E7" s="66">
        <f t="shared" si="2"/>
        <v>48000</v>
      </c>
      <c r="F7" s="131">
        <v>0</v>
      </c>
      <c r="G7" s="132">
        <v>0</v>
      </c>
      <c r="H7" s="298">
        <v>0</v>
      </c>
      <c r="I7" s="298">
        <v>48000</v>
      </c>
      <c r="J7" s="298"/>
      <c r="K7" s="136">
        <v>0</v>
      </c>
    </row>
    <row r="8" spans="1:11" ht="16" outlineLevel="2">
      <c r="A8" s="970"/>
      <c r="B8" s="971"/>
      <c r="C8" s="971"/>
      <c r="D8" s="69" t="s">
        <v>28</v>
      </c>
      <c r="E8" s="66">
        <f t="shared" si="2"/>
        <v>0</v>
      </c>
      <c r="F8" s="131">
        <v>0</v>
      </c>
      <c r="G8" s="132">
        <v>0</v>
      </c>
      <c r="H8" s="298">
        <v>0</v>
      </c>
      <c r="I8" s="298">
        <v>0</v>
      </c>
      <c r="J8" s="298"/>
      <c r="K8" s="136">
        <v>0</v>
      </c>
    </row>
    <row r="9" spans="1:11" ht="16" outlineLevel="2">
      <c r="A9" s="970"/>
      <c r="B9" s="971"/>
      <c r="C9" s="971"/>
      <c r="D9" s="69" t="s">
        <v>29</v>
      </c>
      <c r="E9" s="66">
        <f t="shared" si="2"/>
        <v>0</v>
      </c>
      <c r="F9" s="131">
        <v>0</v>
      </c>
      <c r="G9" s="132">
        <v>0</v>
      </c>
      <c r="H9" s="298">
        <v>0</v>
      </c>
      <c r="I9" s="298">
        <v>0</v>
      </c>
      <c r="J9" s="298"/>
      <c r="K9" s="136">
        <v>0</v>
      </c>
    </row>
    <row r="10" spans="1:11" ht="16" outlineLevel="2">
      <c r="A10" s="970"/>
      <c r="B10" s="971"/>
      <c r="C10" s="971"/>
      <c r="D10" s="69" t="s">
        <v>30</v>
      </c>
      <c r="E10" s="66">
        <f t="shared" si="2"/>
        <v>0</v>
      </c>
      <c r="F10" s="131">
        <v>0</v>
      </c>
      <c r="G10" s="132">
        <v>0</v>
      </c>
      <c r="H10" s="298">
        <v>0</v>
      </c>
      <c r="I10" s="298">
        <v>0</v>
      </c>
      <c r="J10" s="298"/>
      <c r="K10" s="136">
        <v>0</v>
      </c>
    </row>
    <row r="11" spans="1:11" ht="16" outlineLevel="2">
      <c r="A11" s="970"/>
      <c r="B11" s="971"/>
      <c r="C11" s="971"/>
      <c r="D11" s="69" t="s">
        <v>31</v>
      </c>
      <c r="E11" s="66">
        <f t="shared" si="2"/>
        <v>0</v>
      </c>
      <c r="F11" s="131">
        <v>0</v>
      </c>
      <c r="G11" s="132">
        <v>0</v>
      </c>
      <c r="H11" s="298">
        <v>0</v>
      </c>
      <c r="I11" s="298">
        <v>0</v>
      </c>
      <c r="J11" s="298"/>
      <c r="K11" s="136">
        <v>0</v>
      </c>
    </row>
    <row r="12" spans="1:11" ht="16" outlineLevel="2">
      <c r="A12" s="970"/>
      <c r="B12" s="971"/>
      <c r="C12" s="971"/>
      <c r="D12" s="69" t="s">
        <v>32</v>
      </c>
      <c r="E12" s="66">
        <f t="shared" si="2"/>
        <v>0</v>
      </c>
      <c r="F12" s="131">
        <v>0</v>
      </c>
      <c r="G12" s="132">
        <v>0</v>
      </c>
      <c r="H12" s="298">
        <v>0</v>
      </c>
      <c r="I12" s="298">
        <v>0</v>
      </c>
      <c r="J12" s="298"/>
      <c r="K12" s="136">
        <v>0</v>
      </c>
    </row>
    <row r="13" spans="1:11" ht="16" outlineLevel="2">
      <c r="A13" s="970"/>
      <c r="B13" s="971"/>
      <c r="C13" s="971"/>
      <c r="D13" s="69" t="s">
        <v>33</v>
      </c>
      <c r="E13" s="66">
        <f t="shared" si="2"/>
        <v>0</v>
      </c>
      <c r="F13" s="131">
        <v>0</v>
      </c>
      <c r="G13" s="132">
        <v>0</v>
      </c>
      <c r="H13" s="298">
        <v>0</v>
      </c>
      <c r="I13" s="298">
        <v>0</v>
      </c>
      <c r="J13" s="298"/>
      <c r="K13" s="136">
        <v>0</v>
      </c>
    </row>
    <row r="14" spans="1:11" ht="17" outlineLevel="2" thickBot="1">
      <c r="A14" s="970"/>
      <c r="B14" s="971"/>
      <c r="C14" s="971"/>
      <c r="D14" s="70" t="s">
        <v>34</v>
      </c>
      <c r="E14" s="66">
        <f t="shared" si="2"/>
        <v>0</v>
      </c>
      <c r="F14" s="131">
        <v>0</v>
      </c>
      <c r="G14" s="134">
        <v>0</v>
      </c>
      <c r="H14" s="299">
        <v>0</v>
      </c>
      <c r="I14" s="299">
        <v>0</v>
      </c>
      <c r="J14" s="299"/>
      <c r="K14" s="137">
        <v>0</v>
      </c>
    </row>
    <row r="15" spans="1:11" ht="16" outlineLevel="2">
      <c r="A15" s="970" t="s">
        <v>74</v>
      </c>
      <c r="B15" s="971" t="s">
        <v>80</v>
      </c>
      <c r="C15" s="971">
        <v>633013</v>
      </c>
      <c r="D15" s="68" t="s">
        <v>25</v>
      </c>
      <c r="E15" s="65">
        <f t="shared" si="2"/>
        <v>0</v>
      </c>
      <c r="F15" s="129">
        <v>0</v>
      </c>
      <c r="G15" s="130">
        <v>0</v>
      </c>
      <c r="H15" s="297">
        <v>0</v>
      </c>
      <c r="I15" s="297">
        <v>0</v>
      </c>
      <c r="J15" s="297"/>
      <c r="K15" s="135">
        <v>0</v>
      </c>
    </row>
    <row r="16" spans="1:11" ht="16" outlineLevel="2">
      <c r="A16" s="970"/>
      <c r="B16" s="971"/>
      <c r="C16" s="971"/>
      <c r="D16" s="69" t="s">
        <v>26</v>
      </c>
      <c r="E16" s="66">
        <f t="shared" si="2"/>
        <v>12000</v>
      </c>
      <c r="F16" s="131">
        <v>0</v>
      </c>
      <c r="G16" s="132">
        <v>0</v>
      </c>
      <c r="H16" s="298">
        <v>0</v>
      </c>
      <c r="I16" s="298">
        <v>12000</v>
      </c>
      <c r="J16" s="298"/>
      <c r="K16" s="136">
        <v>0</v>
      </c>
    </row>
    <row r="17" spans="1:11" ht="16" outlineLevel="2">
      <c r="A17" s="970"/>
      <c r="B17" s="971"/>
      <c r="C17" s="971"/>
      <c r="D17" s="69" t="s">
        <v>27</v>
      </c>
      <c r="E17" s="66">
        <f t="shared" si="2"/>
        <v>12000</v>
      </c>
      <c r="F17" s="131">
        <v>0</v>
      </c>
      <c r="G17" s="132">
        <v>0</v>
      </c>
      <c r="H17" s="298">
        <v>0</v>
      </c>
      <c r="I17" s="298">
        <v>12000</v>
      </c>
      <c r="J17" s="298"/>
      <c r="K17" s="136">
        <v>0</v>
      </c>
    </row>
    <row r="18" spans="1:11" ht="16" outlineLevel="2">
      <c r="A18" s="970"/>
      <c r="B18" s="971"/>
      <c r="C18" s="971"/>
      <c r="D18" s="69" t="s">
        <v>28</v>
      </c>
      <c r="E18" s="66">
        <f t="shared" si="2"/>
        <v>0</v>
      </c>
      <c r="F18" s="131">
        <v>0</v>
      </c>
      <c r="G18" s="132">
        <v>0</v>
      </c>
      <c r="H18" s="298">
        <v>0</v>
      </c>
      <c r="I18" s="298">
        <v>0</v>
      </c>
      <c r="J18" s="298"/>
      <c r="K18" s="136">
        <v>0</v>
      </c>
    </row>
    <row r="19" spans="1:11" ht="16" outlineLevel="2">
      <c r="A19" s="970"/>
      <c r="B19" s="971"/>
      <c r="C19" s="971"/>
      <c r="D19" s="69" t="s">
        <v>29</v>
      </c>
      <c r="E19" s="66">
        <f t="shared" si="2"/>
        <v>0</v>
      </c>
      <c r="F19" s="131">
        <v>0</v>
      </c>
      <c r="G19" s="132">
        <v>0</v>
      </c>
      <c r="H19" s="298">
        <v>0</v>
      </c>
      <c r="I19" s="298">
        <v>0</v>
      </c>
      <c r="J19" s="298"/>
      <c r="K19" s="136">
        <v>0</v>
      </c>
    </row>
    <row r="20" spans="1:11" ht="16" outlineLevel="2">
      <c r="A20" s="970"/>
      <c r="B20" s="971"/>
      <c r="C20" s="971"/>
      <c r="D20" s="69" t="s">
        <v>30</v>
      </c>
      <c r="E20" s="66">
        <f t="shared" si="2"/>
        <v>0</v>
      </c>
      <c r="F20" s="131">
        <v>0</v>
      </c>
      <c r="G20" s="132">
        <v>0</v>
      </c>
      <c r="H20" s="298">
        <v>0</v>
      </c>
      <c r="I20" s="298">
        <v>0</v>
      </c>
      <c r="J20" s="298"/>
      <c r="K20" s="136">
        <v>0</v>
      </c>
    </row>
    <row r="21" spans="1:11" ht="16" outlineLevel="2">
      <c r="A21" s="970"/>
      <c r="B21" s="971"/>
      <c r="C21" s="971"/>
      <c r="D21" s="69" t="s">
        <v>31</v>
      </c>
      <c r="E21" s="66">
        <f t="shared" si="2"/>
        <v>0</v>
      </c>
      <c r="F21" s="131">
        <v>0</v>
      </c>
      <c r="G21" s="132">
        <v>0</v>
      </c>
      <c r="H21" s="298">
        <v>0</v>
      </c>
      <c r="I21" s="298">
        <v>0</v>
      </c>
      <c r="J21" s="298"/>
      <c r="K21" s="136">
        <v>0</v>
      </c>
    </row>
    <row r="22" spans="1:11" ht="16" outlineLevel="2">
      <c r="A22" s="970"/>
      <c r="B22" s="971"/>
      <c r="C22" s="971"/>
      <c r="D22" s="69" t="s">
        <v>32</v>
      </c>
      <c r="E22" s="66">
        <f t="shared" si="2"/>
        <v>0</v>
      </c>
      <c r="F22" s="131">
        <v>0</v>
      </c>
      <c r="G22" s="132">
        <v>0</v>
      </c>
      <c r="H22" s="298">
        <v>0</v>
      </c>
      <c r="I22" s="298">
        <v>0</v>
      </c>
      <c r="J22" s="298"/>
      <c r="K22" s="136">
        <v>0</v>
      </c>
    </row>
    <row r="23" spans="1:11" ht="16" outlineLevel="2">
      <c r="A23" s="970"/>
      <c r="B23" s="971"/>
      <c r="C23" s="971"/>
      <c r="D23" s="69" t="s">
        <v>33</v>
      </c>
      <c r="E23" s="66">
        <f t="shared" si="2"/>
        <v>0</v>
      </c>
      <c r="F23" s="131">
        <v>0</v>
      </c>
      <c r="G23" s="132">
        <v>0</v>
      </c>
      <c r="H23" s="298">
        <v>0</v>
      </c>
      <c r="I23" s="298">
        <v>0</v>
      </c>
      <c r="J23" s="298"/>
      <c r="K23" s="136">
        <v>0</v>
      </c>
    </row>
    <row r="24" spans="1:11" ht="17" outlineLevel="2" thickBot="1">
      <c r="A24" s="970"/>
      <c r="B24" s="971"/>
      <c r="C24" s="971"/>
      <c r="D24" s="70" t="s">
        <v>34</v>
      </c>
      <c r="E24" s="67">
        <f t="shared" si="2"/>
        <v>0</v>
      </c>
      <c r="F24" s="133">
        <v>0</v>
      </c>
      <c r="G24" s="134">
        <v>0</v>
      </c>
      <c r="H24" s="299">
        <v>0</v>
      </c>
      <c r="I24" s="299">
        <v>0</v>
      </c>
      <c r="J24" s="299"/>
      <c r="K24" s="137">
        <v>0</v>
      </c>
    </row>
    <row r="25" spans="1:11" ht="16" outlineLevel="1" thickBot="1">
      <c r="A25" s="17" t="s">
        <v>109</v>
      </c>
      <c r="B25" s="17"/>
      <c r="C25" s="17"/>
      <c r="D25" s="28"/>
      <c r="E25" s="143">
        <f t="shared" ref="E25:K25" si="3">SUM(E26:E55)</f>
        <v>10736061</v>
      </c>
      <c r="F25" s="144">
        <f t="shared" si="3"/>
        <v>1190700</v>
      </c>
      <c r="G25" s="144">
        <f t="shared" si="3"/>
        <v>3981936</v>
      </c>
      <c r="H25" s="300">
        <f t="shared" si="3"/>
        <v>2398200</v>
      </c>
      <c r="I25" s="300">
        <f t="shared" si="3"/>
        <v>2058000</v>
      </c>
      <c r="J25" s="300">
        <f t="shared" si="3"/>
        <v>1107225</v>
      </c>
      <c r="K25" s="145">
        <f t="shared" si="3"/>
        <v>0</v>
      </c>
    </row>
    <row r="26" spans="1:11" ht="16" outlineLevel="2">
      <c r="A26" s="970" t="s">
        <v>78</v>
      </c>
      <c r="B26" s="971" t="s">
        <v>75</v>
      </c>
      <c r="C26" s="971">
        <v>711003</v>
      </c>
      <c r="D26" s="68" t="s">
        <v>25</v>
      </c>
      <c r="E26" s="72">
        <f t="shared" ref="E26:E55" si="4">SUM(F26:K26)</f>
        <v>0</v>
      </c>
      <c r="F26" s="120">
        <v>0</v>
      </c>
      <c r="G26" s="121">
        <v>0</v>
      </c>
      <c r="H26" s="301">
        <v>0</v>
      </c>
      <c r="I26" s="301">
        <v>0</v>
      </c>
      <c r="J26" s="301">
        <v>0</v>
      </c>
      <c r="K26" s="122">
        <v>0</v>
      </c>
    </row>
    <row r="27" spans="1:11" ht="16" outlineLevel="2">
      <c r="A27" s="970"/>
      <c r="B27" s="971"/>
      <c r="C27" s="971"/>
      <c r="D27" s="69" t="s">
        <v>26</v>
      </c>
      <c r="E27" s="73">
        <f t="shared" si="4"/>
        <v>4168500</v>
      </c>
      <c r="F27" s="123">
        <v>504000</v>
      </c>
      <c r="G27" s="124">
        <v>1308300</v>
      </c>
      <c r="H27" s="302">
        <v>1108800</v>
      </c>
      <c r="I27" s="302">
        <v>793800</v>
      </c>
      <c r="J27" s="302">
        <v>453600</v>
      </c>
      <c r="K27" s="125">
        <v>0</v>
      </c>
    </row>
    <row r="28" spans="1:11" ht="16" outlineLevel="2">
      <c r="A28" s="970"/>
      <c r="B28" s="971"/>
      <c r="C28" s="971"/>
      <c r="D28" s="69" t="s">
        <v>27</v>
      </c>
      <c r="E28" s="73">
        <f t="shared" si="4"/>
        <v>5120325</v>
      </c>
      <c r="F28" s="123">
        <v>686700</v>
      </c>
      <c r="G28" s="124">
        <v>1226400</v>
      </c>
      <c r="H28" s="302">
        <v>1289400</v>
      </c>
      <c r="I28" s="302">
        <v>1264200</v>
      </c>
      <c r="J28" s="302">
        <v>653625</v>
      </c>
      <c r="K28" s="125">
        <v>0</v>
      </c>
    </row>
    <row r="29" spans="1:11" ht="16" outlineLevel="2">
      <c r="A29" s="970"/>
      <c r="B29" s="971"/>
      <c r="C29" s="971"/>
      <c r="D29" s="69" t="s">
        <v>28</v>
      </c>
      <c r="E29" s="73">
        <f t="shared" si="4"/>
        <v>0</v>
      </c>
      <c r="F29" s="123">
        <v>0</v>
      </c>
      <c r="G29" s="124">
        <v>0</v>
      </c>
      <c r="H29" s="302">
        <v>0</v>
      </c>
      <c r="I29" s="302">
        <v>0</v>
      </c>
      <c r="J29" s="302"/>
      <c r="K29" s="125">
        <v>0</v>
      </c>
    </row>
    <row r="30" spans="1:11" ht="16" outlineLevel="2">
      <c r="A30" s="970"/>
      <c r="B30" s="971"/>
      <c r="C30" s="971"/>
      <c r="D30" s="69" t="s">
        <v>29</v>
      </c>
      <c r="E30" s="73">
        <f t="shared" si="4"/>
        <v>0</v>
      </c>
      <c r="F30" s="123">
        <v>0</v>
      </c>
      <c r="G30" s="124">
        <v>0</v>
      </c>
      <c r="H30" s="302">
        <v>0</v>
      </c>
      <c r="I30" s="302">
        <v>0</v>
      </c>
      <c r="J30" s="302"/>
      <c r="K30" s="125">
        <v>0</v>
      </c>
    </row>
    <row r="31" spans="1:11" ht="16" outlineLevel="2">
      <c r="A31" s="970"/>
      <c r="B31" s="971"/>
      <c r="C31" s="971"/>
      <c r="D31" s="69" t="s">
        <v>30</v>
      </c>
      <c r="E31" s="73">
        <f t="shared" si="4"/>
        <v>0</v>
      </c>
      <c r="F31" s="123">
        <v>0</v>
      </c>
      <c r="G31" s="124">
        <v>0</v>
      </c>
      <c r="H31" s="302">
        <v>0</v>
      </c>
      <c r="I31" s="302">
        <v>0</v>
      </c>
      <c r="J31" s="302"/>
      <c r="K31" s="125">
        <v>0</v>
      </c>
    </row>
    <row r="32" spans="1:11" ht="16" outlineLevel="2">
      <c r="A32" s="970"/>
      <c r="B32" s="971"/>
      <c r="C32" s="971"/>
      <c r="D32" s="69" t="s">
        <v>31</v>
      </c>
      <c r="E32" s="73">
        <f t="shared" si="4"/>
        <v>0</v>
      </c>
      <c r="F32" s="123">
        <v>0</v>
      </c>
      <c r="G32" s="124">
        <v>0</v>
      </c>
      <c r="H32" s="302">
        <v>0</v>
      </c>
      <c r="I32" s="302">
        <v>0</v>
      </c>
      <c r="J32" s="302"/>
      <c r="K32" s="125">
        <v>0</v>
      </c>
    </row>
    <row r="33" spans="1:11" ht="16" outlineLevel="2">
      <c r="A33" s="970"/>
      <c r="B33" s="971"/>
      <c r="C33" s="971"/>
      <c r="D33" s="69" t="s">
        <v>32</v>
      </c>
      <c r="E33" s="73">
        <f t="shared" si="4"/>
        <v>0</v>
      </c>
      <c r="F33" s="123">
        <v>0</v>
      </c>
      <c r="G33" s="124">
        <v>0</v>
      </c>
      <c r="H33" s="302">
        <v>0</v>
      </c>
      <c r="I33" s="302">
        <v>0</v>
      </c>
      <c r="J33" s="302"/>
      <c r="K33" s="125">
        <v>0</v>
      </c>
    </row>
    <row r="34" spans="1:11" ht="16" outlineLevel="2">
      <c r="A34" s="970"/>
      <c r="B34" s="971"/>
      <c r="C34" s="971"/>
      <c r="D34" s="69" t="s">
        <v>33</v>
      </c>
      <c r="E34" s="73">
        <f t="shared" si="4"/>
        <v>0</v>
      </c>
      <c r="F34" s="123">
        <v>0</v>
      </c>
      <c r="G34" s="124">
        <v>0</v>
      </c>
      <c r="H34" s="302">
        <v>0</v>
      </c>
      <c r="I34" s="302">
        <v>0</v>
      </c>
      <c r="J34" s="302"/>
      <c r="K34" s="125">
        <v>0</v>
      </c>
    </row>
    <row r="35" spans="1:11" ht="17" outlineLevel="2" thickBot="1">
      <c r="A35" s="970"/>
      <c r="B35" s="971"/>
      <c r="C35" s="971"/>
      <c r="D35" s="70" t="s">
        <v>34</v>
      </c>
      <c r="E35" s="74">
        <f t="shared" si="4"/>
        <v>0</v>
      </c>
      <c r="F35" s="126">
        <v>0</v>
      </c>
      <c r="G35" s="127">
        <v>0</v>
      </c>
      <c r="H35" s="303">
        <v>0</v>
      </c>
      <c r="I35" s="303">
        <v>0</v>
      </c>
      <c r="J35" s="303"/>
      <c r="K35" s="128">
        <v>0</v>
      </c>
    </row>
    <row r="36" spans="1:11" ht="16" outlineLevel="2">
      <c r="A36" s="977" t="s">
        <v>945</v>
      </c>
      <c r="B36" s="971" t="s">
        <v>89</v>
      </c>
      <c r="C36" s="971">
        <v>610</v>
      </c>
      <c r="D36" s="68" t="s">
        <v>25</v>
      </c>
      <c r="E36" s="73">
        <f t="shared" si="4"/>
        <v>482412</v>
      </c>
      <c r="F36" s="120">
        <v>0</v>
      </c>
      <c r="G36" s="121">
        <v>482412</v>
      </c>
      <c r="H36" s="301">
        <v>0</v>
      </c>
      <c r="I36" s="301">
        <v>0</v>
      </c>
      <c r="J36" s="301"/>
      <c r="K36" s="122">
        <v>0</v>
      </c>
    </row>
    <row r="37" spans="1:11" ht="16" outlineLevel="2">
      <c r="A37" s="977"/>
      <c r="B37" s="971"/>
      <c r="C37" s="971"/>
      <c r="D37" s="69" t="s">
        <v>26</v>
      </c>
      <c r="E37" s="73">
        <f t="shared" si="4"/>
        <v>482412</v>
      </c>
      <c r="F37" s="123">
        <v>0</v>
      </c>
      <c r="G37" s="124">
        <v>482412</v>
      </c>
      <c r="H37" s="302">
        <v>0</v>
      </c>
      <c r="I37" s="302">
        <v>0</v>
      </c>
      <c r="J37" s="302"/>
      <c r="K37" s="125">
        <v>0</v>
      </c>
    </row>
    <row r="38" spans="1:11" ht="16" outlineLevel="2">
      <c r="A38" s="977"/>
      <c r="B38" s="971"/>
      <c r="C38" s="971"/>
      <c r="D38" s="69" t="s">
        <v>27</v>
      </c>
      <c r="E38" s="73">
        <f t="shared" si="4"/>
        <v>482412</v>
      </c>
      <c r="F38" s="123">
        <v>0</v>
      </c>
      <c r="G38" s="124">
        <v>482412</v>
      </c>
      <c r="H38" s="302">
        <v>0</v>
      </c>
      <c r="I38" s="302">
        <v>0</v>
      </c>
      <c r="J38" s="302"/>
      <c r="K38" s="125">
        <v>0</v>
      </c>
    </row>
    <row r="39" spans="1:11" ht="16" outlineLevel="2">
      <c r="A39" s="977"/>
      <c r="B39" s="971"/>
      <c r="C39" s="971"/>
      <c r="D39" s="69" t="s">
        <v>28</v>
      </c>
      <c r="E39" s="73">
        <f t="shared" si="4"/>
        <v>0</v>
      </c>
      <c r="F39" s="123">
        <v>0</v>
      </c>
      <c r="G39" s="124">
        <v>0</v>
      </c>
      <c r="H39" s="302">
        <v>0</v>
      </c>
      <c r="I39" s="302">
        <v>0</v>
      </c>
      <c r="J39" s="302"/>
      <c r="K39" s="125">
        <v>0</v>
      </c>
    </row>
    <row r="40" spans="1:11" ht="16" outlineLevel="2">
      <c r="A40" s="977"/>
      <c r="B40" s="971"/>
      <c r="C40" s="971"/>
      <c r="D40" s="69" t="s">
        <v>29</v>
      </c>
      <c r="E40" s="73">
        <f t="shared" si="4"/>
        <v>0</v>
      </c>
      <c r="F40" s="123">
        <v>0</v>
      </c>
      <c r="G40" s="124">
        <v>0</v>
      </c>
      <c r="H40" s="302">
        <v>0</v>
      </c>
      <c r="I40" s="302">
        <v>0</v>
      </c>
      <c r="J40" s="302"/>
      <c r="K40" s="125">
        <v>0</v>
      </c>
    </row>
    <row r="41" spans="1:11" ht="16" outlineLevel="2">
      <c r="A41" s="977"/>
      <c r="B41" s="971"/>
      <c r="C41" s="971"/>
      <c r="D41" s="69" t="s">
        <v>30</v>
      </c>
      <c r="E41" s="73">
        <f t="shared" si="4"/>
        <v>0</v>
      </c>
      <c r="F41" s="123">
        <v>0</v>
      </c>
      <c r="G41" s="124">
        <v>0</v>
      </c>
      <c r="H41" s="302">
        <v>0</v>
      </c>
      <c r="I41" s="302">
        <v>0</v>
      </c>
      <c r="J41" s="302"/>
      <c r="K41" s="125">
        <v>0</v>
      </c>
    </row>
    <row r="42" spans="1:11" ht="16" outlineLevel="2">
      <c r="A42" s="977"/>
      <c r="B42" s="971"/>
      <c r="C42" s="971"/>
      <c r="D42" s="69" t="s">
        <v>31</v>
      </c>
      <c r="E42" s="73">
        <f t="shared" si="4"/>
        <v>0</v>
      </c>
      <c r="F42" s="123">
        <v>0</v>
      </c>
      <c r="G42" s="124">
        <v>0</v>
      </c>
      <c r="H42" s="302">
        <v>0</v>
      </c>
      <c r="I42" s="302">
        <v>0</v>
      </c>
      <c r="J42" s="302"/>
      <c r="K42" s="125">
        <v>0</v>
      </c>
    </row>
    <row r="43" spans="1:11" ht="16" outlineLevel="2">
      <c r="A43" s="977"/>
      <c r="B43" s="971"/>
      <c r="C43" s="971"/>
      <c r="D43" s="69" t="s">
        <v>32</v>
      </c>
      <c r="E43" s="73">
        <f t="shared" si="4"/>
        <v>0</v>
      </c>
      <c r="F43" s="123">
        <v>0</v>
      </c>
      <c r="G43" s="124">
        <v>0</v>
      </c>
      <c r="H43" s="302">
        <v>0</v>
      </c>
      <c r="I43" s="302">
        <v>0</v>
      </c>
      <c r="J43" s="302"/>
      <c r="K43" s="125">
        <v>0</v>
      </c>
    </row>
    <row r="44" spans="1:11" ht="16" outlineLevel="2">
      <c r="A44" s="977"/>
      <c r="B44" s="971"/>
      <c r="C44" s="971"/>
      <c r="D44" s="69" t="s">
        <v>33</v>
      </c>
      <c r="E44" s="73">
        <f t="shared" si="4"/>
        <v>0</v>
      </c>
      <c r="F44" s="123">
        <v>0</v>
      </c>
      <c r="G44" s="124">
        <v>0</v>
      </c>
      <c r="H44" s="302">
        <v>0</v>
      </c>
      <c r="I44" s="302">
        <v>0</v>
      </c>
      <c r="J44" s="302"/>
      <c r="K44" s="125">
        <v>0</v>
      </c>
    </row>
    <row r="45" spans="1:11" ht="17" outlineLevel="2" thickBot="1">
      <c r="A45" s="977"/>
      <c r="B45" s="971"/>
      <c r="C45" s="971"/>
      <c r="D45" s="70" t="s">
        <v>34</v>
      </c>
      <c r="E45" s="74">
        <f t="shared" si="4"/>
        <v>0</v>
      </c>
      <c r="F45" s="126">
        <v>0</v>
      </c>
      <c r="G45" s="127">
        <v>0</v>
      </c>
      <c r="H45" s="303">
        <v>0</v>
      </c>
      <c r="I45" s="303">
        <v>0</v>
      </c>
      <c r="J45" s="303"/>
      <c r="K45" s="128">
        <v>0</v>
      </c>
    </row>
    <row r="46" spans="1:11" ht="16" outlineLevel="2">
      <c r="A46" s="970" t="s">
        <v>79</v>
      </c>
      <c r="B46" s="971" t="s">
        <v>80</v>
      </c>
      <c r="C46" s="971">
        <v>637001</v>
      </c>
      <c r="D46" s="68" t="s">
        <v>25</v>
      </c>
      <c r="E46" s="73">
        <f t="shared" si="4"/>
        <v>0</v>
      </c>
      <c r="F46" s="120">
        <v>0</v>
      </c>
      <c r="G46" s="121">
        <v>0</v>
      </c>
      <c r="H46" s="301">
        <v>0</v>
      </c>
      <c r="I46" s="301">
        <v>0</v>
      </c>
      <c r="J46" s="301"/>
      <c r="K46" s="122">
        <v>0</v>
      </c>
    </row>
    <row r="47" spans="1:11" ht="16" outlineLevel="2">
      <c r="A47" s="970"/>
      <c r="B47" s="971"/>
      <c r="C47" s="971"/>
      <c r="D47" s="69" t="s">
        <v>26</v>
      </c>
      <c r="E47" s="73">
        <f t="shared" si="4"/>
        <v>0</v>
      </c>
      <c r="F47" s="123"/>
      <c r="G47" s="124"/>
      <c r="H47" s="302">
        <v>0</v>
      </c>
      <c r="I47" s="302">
        <v>0</v>
      </c>
      <c r="J47" s="302"/>
      <c r="K47" s="125">
        <v>0</v>
      </c>
    </row>
    <row r="48" spans="1:11" ht="16" outlineLevel="2">
      <c r="A48" s="970"/>
      <c r="B48" s="971"/>
      <c r="C48" s="971"/>
      <c r="D48" s="69" t="s">
        <v>27</v>
      </c>
      <c r="E48" s="73">
        <f t="shared" si="4"/>
        <v>0</v>
      </c>
      <c r="F48" s="123"/>
      <c r="G48" s="124"/>
      <c r="H48" s="302">
        <v>0</v>
      </c>
      <c r="I48" s="302">
        <v>0</v>
      </c>
      <c r="J48" s="302"/>
      <c r="K48" s="125">
        <v>0</v>
      </c>
    </row>
    <row r="49" spans="1:11" ht="16" outlineLevel="2">
      <c r="A49" s="970"/>
      <c r="B49" s="971"/>
      <c r="C49" s="971"/>
      <c r="D49" s="69" t="s">
        <v>28</v>
      </c>
      <c r="E49" s="73">
        <f t="shared" si="4"/>
        <v>0</v>
      </c>
      <c r="F49" s="123">
        <v>0</v>
      </c>
      <c r="G49" s="124">
        <v>0</v>
      </c>
      <c r="H49" s="302">
        <v>0</v>
      </c>
      <c r="I49" s="302">
        <v>0</v>
      </c>
      <c r="J49" s="302"/>
      <c r="K49" s="125">
        <v>0</v>
      </c>
    </row>
    <row r="50" spans="1:11" ht="16" outlineLevel="2">
      <c r="A50" s="970"/>
      <c r="B50" s="971"/>
      <c r="C50" s="971"/>
      <c r="D50" s="69" t="s">
        <v>29</v>
      </c>
      <c r="E50" s="73">
        <f t="shared" si="4"/>
        <v>0</v>
      </c>
      <c r="F50" s="123">
        <v>0</v>
      </c>
      <c r="G50" s="124">
        <v>0</v>
      </c>
      <c r="H50" s="302">
        <v>0</v>
      </c>
      <c r="I50" s="302">
        <v>0</v>
      </c>
      <c r="J50" s="302"/>
      <c r="K50" s="125">
        <v>0</v>
      </c>
    </row>
    <row r="51" spans="1:11" ht="16" outlineLevel="2">
      <c r="A51" s="970"/>
      <c r="B51" s="971"/>
      <c r="C51" s="971"/>
      <c r="D51" s="69" t="s">
        <v>30</v>
      </c>
      <c r="E51" s="73">
        <f t="shared" si="4"/>
        <v>0</v>
      </c>
      <c r="F51" s="123">
        <v>0</v>
      </c>
      <c r="G51" s="124">
        <v>0</v>
      </c>
      <c r="H51" s="302">
        <v>0</v>
      </c>
      <c r="I51" s="302">
        <v>0</v>
      </c>
      <c r="J51" s="302"/>
      <c r="K51" s="125">
        <v>0</v>
      </c>
    </row>
    <row r="52" spans="1:11" ht="16" outlineLevel="2">
      <c r="A52" s="970"/>
      <c r="B52" s="971"/>
      <c r="C52" s="971"/>
      <c r="D52" s="69" t="s">
        <v>31</v>
      </c>
      <c r="E52" s="73">
        <f t="shared" si="4"/>
        <v>0</v>
      </c>
      <c r="F52" s="123">
        <v>0</v>
      </c>
      <c r="G52" s="124">
        <v>0</v>
      </c>
      <c r="H52" s="302">
        <v>0</v>
      </c>
      <c r="I52" s="302">
        <v>0</v>
      </c>
      <c r="J52" s="302"/>
      <c r="K52" s="125">
        <v>0</v>
      </c>
    </row>
    <row r="53" spans="1:11" ht="16" outlineLevel="2">
      <c r="A53" s="970"/>
      <c r="B53" s="971"/>
      <c r="C53" s="971"/>
      <c r="D53" s="69" t="s">
        <v>32</v>
      </c>
      <c r="E53" s="73">
        <f t="shared" si="4"/>
        <v>0</v>
      </c>
      <c r="F53" s="123">
        <v>0</v>
      </c>
      <c r="G53" s="124">
        <v>0</v>
      </c>
      <c r="H53" s="302">
        <v>0</v>
      </c>
      <c r="I53" s="302">
        <v>0</v>
      </c>
      <c r="J53" s="302"/>
      <c r="K53" s="125">
        <v>0</v>
      </c>
    </row>
    <row r="54" spans="1:11" ht="16" outlineLevel="2">
      <c r="A54" s="970"/>
      <c r="B54" s="971"/>
      <c r="C54" s="971"/>
      <c r="D54" s="69" t="s">
        <v>33</v>
      </c>
      <c r="E54" s="73">
        <f t="shared" si="4"/>
        <v>0</v>
      </c>
      <c r="F54" s="123">
        <v>0</v>
      </c>
      <c r="G54" s="124">
        <v>0</v>
      </c>
      <c r="H54" s="302">
        <v>0</v>
      </c>
      <c r="I54" s="302">
        <v>0</v>
      </c>
      <c r="J54" s="302"/>
      <c r="K54" s="125">
        <v>0</v>
      </c>
    </row>
    <row r="55" spans="1:11" ht="17" outlineLevel="2" thickBot="1">
      <c r="A55" s="970"/>
      <c r="B55" s="971"/>
      <c r="C55" s="971"/>
      <c r="D55" s="69" t="s">
        <v>34</v>
      </c>
      <c r="E55" s="74">
        <f t="shared" si="4"/>
        <v>0</v>
      </c>
      <c r="F55" s="126">
        <v>0</v>
      </c>
      <c r="G55" s="127">
        <v>0</v>
      </c>
      <c r="H55" s="303">
        <v>0</v>
      </c>
      <c r="I55" s="303">
        <v>0</v>
      </c>
      <c r="J55" s="303"/>
      <c r="K55" s="128">
        <v>0</v>
      </c>
    </row>
    <row r="56" spans="1:11" ht="16" thickBot="1">
      <c r="A56" s="974" t="s">
        <v>81</v>
      </c>
      <c r="B56" s="975"/>
      <c r="C56" s="975"/>
      <c r="D56" s="82"/>
      <c r="E56" s="78">
        <f t="shared" ref="E56:K56" si="5">E57+E78</f>
        <v>7210992</v>
      </c>
      <c r="F56" s="79">
        <f t="shared" si="5"/>
        <v>1715550</v>
      </c>
      <c r="G56" s="79">
        <f t="shared" si="5"/>
        <v>1624205</v>
      </c>
      <c r="H56" s="296">
        <f t="shared" si="5"/>
        <v>1680490</v>
      </c>
      <c r="I56" s="296">
        <f t="shared" si="5"/>
        <v>1546160</v>
      </c>
      <c r="J56" s="296"/>
      <c r="K56" s="80">
        <f t="shared" si="5"/>
        <v>0</v>
      </c>
    </row>
    <row r="57" spans="1:11" ht="16" outlineLevel="1" thickBot="1">
      <c r="A57" s="17" t="s">
        <v>108</v>
      </c>
      <c r="B57" s="17"/>
      <c r="C57" s="17"/>
      <c r="D57" s="28"/>
      <c r="E57" s="138">
        <f t="shared" ref="E57:K57" si="6">SUM(E58:E77)</f>
        <v>0</v>
      </c>
      <c r="F57" s="139">
        <f t="shared" si="6"/>
        <v>0</v>
      </c>
      <c r="G57" s="139">
        <f t="shared" si="6"/>
        <v>0</v>
      </c>
      <c r="H57" s="304">
        <f t="shared" si="6"/>
        <v>0</v>
      </c>
      <c r="I57" s="304">
        <f t="shared" si="6"/>
        <v>0</v>
      </c>
      <c r="J57" s="304"/>
      <c r="K57" s="36">
        <f t="shared" si="6"/>
        <v>0</v>
      </c>
    </row>
    <row r="58" spans="1:11" ht="16" outlineLevel="2">
      <c r="A58" s="970" t="s">
        <v>82</v>
      </c>
      <c r="B58" s="971" t="s">
        <v>83</v>
      </c>
      <c r="C58" s="971">
        <v>635009</v>
      </c>
      <c r="D58" s="68" t="s">
        <v>25</v>
      </c>
      <c r="E58" s="65">
        <f t="shared" ref="E58:E77" si="7">SUM(F58:K58)</f>
        <v>0</v>
      </c>
      <c r="F58" s="129">
        <v>0</v>
      </c>
      <c r="G58" s="130">
        <v>0</v>
      </c>
      <c r="H58" s="297"/>
      <c r="I58" s="297">
        <v>0</v>
      </c>
      <c r="J58" s="297"/>
      <c r="K58" s="135">
        <v>0</v>
      </c>
    </row>
    <row r="59" spans="1:11" ht="16" outlineLevel="2">
      <c r="A59" s="970"/>
      <c r="B59" s="971"/>
      <c r="C59" s="971"/>
      <c r="D59" s="69" t="s">
        <v>26</v>
      </c>
      <c r="E59" s="66">
        <f t="shared" si="7"/>
        <v>0</v>
      </c>
      <c r="F59" s="131">
        <v>0</v>
      </c>
      <c r="G59" s="132">
        <v>0</v>
      </c>
      <c r="H59" s="298"/>
      <c r="I59" s="298">
        <v>0</v>
      </c>
      <c r="J59" s="298"/>
      <c r="K59" s="136">
        <v>0</v>
      </c>
    </row>
    <row r="60" spans="1:11" ht="16" outlineLevel="2">
      <c r="A60" s="970"/>
      <c r="B60" s="971"/>
      <c r="C60" s="971"/>
      <c r="D60" s="69" t="s">
        <v>27</v>
      </c>
      <c r="E60" s="66">
        <f t="shared" si="7"/>
        <v>0</v>
      </c>
      <c r="F60" s="131">
        <v>0</v>
      </c>
      <c r="G60" s="132">
        <v>0</v>
      </c>
      <c r="H60" s="298"/>
      <c r="I60" s="298">
        <v>0</v>
      </c>
      <c r="J60" s="298"/>
      <c r="K60" s="136">
        <v>0</v>
      </c>
    </row>
    <row r="61" spans="1:11" ht="16" outlineLevel="2">
      <c r="A61" s="970"/>
      <c r="B61" s="971"/>
      <c r="C61" s="971"/>
      <c r="D61" s="69" t="s">
        <v>28</v>
      </c>
      <c r="E61" s="66">
        <f t="shared" si="7"/>
        <v>0</v>
      </c>
      <c r="F61" s="131">
        <v>0</v>
      </c>
      <c r="G61" s="132">
        <v>0</v>
      </c>
      <c r="H61" s="298"/>
      <c r="I61" s="298">
        <v>0</v>
      </c>
      <c r="J61" s="298"/>
      <c r="K61" s="136">
        <v>0</v>
      </c>
    </row>
    <row r="62" spans="1:11" ht="16" outlineLevel="2">
      <c r="A62" s="970"/>
      <c r="B62" s="971"/>
      <c r="C62" s="971"/>
      <c r="D62" s="69" t="s">
        <v>29</v>
      </c>
      <c r="E62" s="66">
        <f t="shared" si="7"/>
        <v>0</v>
      </c>
      <c r="F62" s="131">
        <v>0</v>
      </c>
      <c r="G62" s="132">
        <v>0</v>
      </c>
      <c r="H62" s="298"/>
      <c r="I62" s="298">
        <v>0</v>
      </c>
      <c r="J62" s="298"/>
      <c r="K62" s="136">
        <v>0</v>
      </c>
    </row>
    <row r="63" spans="1:11" ht="16" outlineLevel="2">
      <c r="A63" s="970"/>
      <c r="B63" s="971"/>
      <c r="C63" s="971"/>
      <c r="D63" s="69" t="s">
        <v>30</v>
      </c>
      <c r="E63" s="66">
        <f t="shared" si="7"/>
        <v>0</v>
      </c>
      <c r="F63" s="131">
        <v>0</v>
      </c>
      <c r="G63" s="132">
        <v>0</v>
      </c>
      <c r="H63" s="298"/>
      <c r="I63" s="298">
        <v>0</v>
      </c>
      <c r="J63" s="298"/>
      <c r="K63" s="136">
        <v>0</v>
      </c>
    </row>
    <row r="64" spans="1:11" ht="16" outlineLevel="2">
      <c r="A64" s="970"/>
      <c r="B64" s="971"/>
      <c r="C64" s="971"/>
      <c r="D64" s="69" t="s">
        <v>31</v>
      </c>
      <c r="E64" s="66">
        <f t="shared" si="7"/>
        <v>0</v>
      </c>
      <c r="F64" s="131">
        <v>0</v>
      </c>
      <c r="G64" s="132">
        <v>0</v>
      </c>
      <c r="H64" s="298"/>
      <c r="I64" s="298">
        <v>0</v>
      </c>
      <c r="J64" s="298"/>
      <c r="K64" s="136">
        <v>0</v>
      </c>
    </row>
    <row r="65" spans="1:11" ht="16" outlineLevel="2">
      <c r="A65" s="970"/>
      <c r="B65" s="971"/>
      <c r="C65" s="971"/>
      <c r="D65" s="69" t="s">
        <v>32</v>
      </c>
      <c r="E65" s="66">
        <f t="shared" si="7"/>
        <v>0</v>
      </c>
      <c r="F65" s="131">
        <v>0</v>
      </c>
      <c r="G65" s="132">
        <v>0</v>
      </c>
      <c r="H65" s="298"/>
      <c r="I65" s="298">
        <v>0</v>
      </c>
      <c r="J65" s="298"/>
      <c r="K65" s="136">
        <v>0</v>
      </c>
    </row>
    <row r="66" spans="1:11" ht="16" outlineLevel="2">
      <c r="A66" s="970"/>
      <c r="B66" s="971"/>
      <c r="C66" s="971"/>
      <c r="D66" s="69" t="s">
        <v>33</v>
      </c>
      <c r="E66" s="66">
        <f t="shared" si="7"/>
        <v>0</v>
      </c>
      <c r="F66" s="131">
        <v>0</v>
      </c>
      <c r="G66" s="132">
        <v>0</v>
      </c>
      <c r="H66" s="298"/>
      <c r="I66" s="298">
        <v>0</v>
      </c>
      <c r="J66" s="298"/>
      <c r="K66" s="136">
        <v>0</v>
      </c>
    </row>
    <row r="67" spans="1:11" ht="17" outlineLevel="2" thickBot="1">
      <c r="A67" s="970"/>
      <c r="B67" s="971"/>
      <c r="C67" s="971"/>
      <c r="D67" s="70" t="s">
        <v>34</v>
      </c>
      <c r="E67" s="67">
        <f t="shared" si="7"/>
        <v>0</v>
      </c>
      <c r="F67" s="133">
        <v>0</v>
      </c>
      <c r="G67" s="134">
        <v>0</v>
      </c>
      <c r="H67" s="299"/>
      <c r="I67" s="299">
        <v>0</v>
      </c>
      <c r="J67" s="299"/>
      <c r="K67" s="137">
        <v>0</v>
      </c>
    </row>
    <row r="68" spans="1:11" ht="16" outlineLevel="2">
      <c r="A68" s="970" t="s">
        <v>84</v>
      </c>
      <c r="B68" s="971" t="s">
        <v>75</v>
      </c>
      <c r="C68" s="971">
        <v>718006</v>
      </c>
      <c r="D68" s="68" t="s">
        <v>25</v>
      </c>
      <c r="E68" s="66">
        <f t="shared" si="7"/>
        <v>0</v>
      </c>
      <c r="F68" s="129">
        <v>0</v>
      </c>
      <c r="G68" s="130">
        <v>0</v>
      </c>
      <c r="H68" s="297">
        <v>0</v>
      </c>
      <c r="I68" s="297">
        <v>0</v>
      </c>
      <c r="J68" s="297"/>
      <c r="K68" s="135">
        <v>0</v>
      </c>
    </row>
    <row r="69" spans="1:11" ht="16" outlineLevel="2">
      <c r="A69" s="970"/>
      <c r="B69" s="971"/>
      <c r="C69" s="971"/>
      <c r="D69" s="69" t="s">
        <v>26</v>
      </c>
      <c r="E69" s="66">
        <f t="shared" si="7"/>
        <v>0</v>
      </c>
      <c r="F69" s="131">
        <v>0</v>
      </c>
      <c r="G69" s="132">
        <v>0</v>
      </c>
      <c r="H69" s="298">
        <v>0</v>
      </c>
      <c r="I69" s="298">
        <v>0</v>
      </c>
      <c r="J69" s="298"/>
      <c r="K69" s="136">
        <v>0</v>
      </c>
    </row>
    <row r="70" spans="1:11" ht="16" outlineLevel="2">
      <c r="A70" s="970"/>
      <c r="B70" s="971"/>
      <c r="C70" s="971"/>
      <c r="D70" s="69" t="s">
        <v>27</v>
      </c>
      <c r="E70" s="66">
        <f t="shared" si="7"/>
        <v>0</v>
      </c>
      <c r="F70" s="131">
        <v>0</v>
      </c>
      <c r="G70" s="132">
        <v>0</v>
      </c>
      <c r="H70" s="298">
        <v>0</v>
      </c>
      <c r="I70" s="298">
        <v>0</v>
      </c>
      <c r="J70" s="298"/>
      <c r="K70" s="136">
        <v>0</v>
      </c>
    </row>
    <row r="71" spans="1:11" ht="16" outlineLevel="2">
      <c r="A71" s="970"/>
      <c r="B71" s="971"/>
      <c r="C71" s="971"/>
      <c r="D71" s="69" t="s">
        <v>28</v>
      </c>
      <c r="E71" s="66">
        <f t="shared" si="7"/>
        <v>0</v>
      </c>
      <c r="F71" s="131">
        <v>0</v>
      </c>
      <c r="G71" s="132">
        <v>0</v>
      </c>
      <c r="H71" s="298">
        <v>0</v>
      </c>
      <c r="I71" s="298">
        <v>0</v>
      </c>
      <c r="J71" s="298"/>
      <c r="K71" s="136">
        <v>0</v>
      </c>
    </row>
    <row r="72" spans="1:11" ht="16" outlineLevel="2">
      <c r="A72" s="970"/>
      <c r="B72" s="971"/>
      <c r="C72" s="971"/>
      <c r="D72" s="69" t="s">
        <v>29</v>
      </c>
      <c r="E72" s="66">
        <f t="shared" si="7"/>
        <v>0</v>
      </c>
      <c r="F72" s="131">
        <v>0</v>
      </c>
      <c r="G72" s="132">
        <v>0</v>
      </c>
      <c r="H72" s="298">
        <v>0</v>
      </c>
      <c r="I72" s="298">
        <v>0</v>
      </c>
      <c r="J72" s="298"/>
      <c r="K72" s="136">
        <v>0</v>
      </c>
    </row>
    <row r="73" spans="1:11" ht="16" outlineLevel="2">
      <c r="A73" s="970"/>
      <c r="B73" s="971"/>
      <c r="C73" s="971"/>
      <c r="D73" s="69" t="s">
        <v>30</v>
      </c>
      <c r="E73" s="66">
        <f t="shared" si="7"/>
        <v>0</v>
      </c>
      <c r="F73" s="131">
        <v>0</v>
      </c>
      <c r="G73" s="132">
        <v>0</v>
      </c>
      <c r="H73" s="298">
        <v>0</v>
      </c>
      <c r="I73" s="298">
        <v>0</v>
      </c>
      <c r="J73" s="298"/>
      <c r="K73" s="136">
        <v>0</v>
      </c>
    </row>
    <row r="74" spans="1:11" ht="16" outlineLevel="2">
      <c r="A74" s="970"/>
      <c r="B74" s="971"/>
      <c r="C74" s="971"/>
      <c r="D74" s="69" t="s">
        <v>31</v>
      </c>
      <c r="E74" s="66">
        <f t="shared" si="7"/>
        <v>0</v>
      </c>
      <c r="F74" s="131">
        <v>0</v>
      </c>
      <c r="G74" s="132">
        <v>0</v>
      </c>
      <c r="H74" s="298">
        <v>0</v>
      </c>
      <c r="I74" s="298">
        <v>0</v>
      </c>
      <c r="J74" s="298"/>
      <c r="K74" s="136">
        <v>0</v>
      </c>
    </row>
    <row r="75" spans="1:11" ht="16" outlineLevel="2">
      <c r="A75" s="970"/>
      <c r="B75" s="971"/>
      <c r="C75" s="971"/>
      <c r="D75" s="69" t="s">
        <v>32</v>
      </c>
      <c r="E75" s="66">
        <f t="shared" si="7"/>
        <v>0</v>
      </c>
      <c r="F75" s="131">
        <v>0</v>
      </c>
      <c r="G75" s="132">
        <v>0</v>
      </c>
      <c r="H75" s="298">
        <v>0</v>
      </c>
      <c r="I75" s="298">
        <v>0</v>
      </c>
      <c r="J75" s="298"/>
      <c r="K75" s="136">
        <v>0</v>
      </c>
    </row>
    <row r="76" spans="1:11" ht="16" outlineLevel="2">
      <c r="A76" s="970"/>
      <c r="B76" s="971"/>
      <c r="C76" s="971"/>
      <c r="D76" s="69" t="s">
        <v>33</v>
      </c>
      <c r="E76" s="66">
        <f t="shared" si="7"/>
        <v>0</v>
      </c>
      <c r="F76" s="131">
        <v>0</v>
      </c>
      <c r="G76" s="132">
        <v>0</v>
      </c>
      <c r="H76" s="298">
        <v>0</v>
      </c>
      <c r="I76" s="298">
        <v>0</v>
      </c>
      <c r="J76" s="298"/>
      <c r="K76" s="136">
        <v>0</v>
      </c>
    </row>
    <row r="77" spans="1:11" ht="17" outlineLevel="2" thickBot="1">
      <c r="A77" s="970"/>
      <c r="B77" s="971"/>
      <c r="C77" s="971"/>
      <c r="D77" s="70" t="s">
        <v>34</v>
      </c>
      <c r="E77" s="67">
        <f t="shared" si="7"/>
        <v>0</v>
      </c>
      <c r="F77" s="133">
        <v>0</v>
      </c>
      <c r="G77" s="134">
        <v>0</v>
      </c>
      <c r="H77" s="299">
        <v>0</v>
      </c>
      <c r="I77" s="299">
        <v>0</v>
      </c>
      <c r="J77" s="299"/>
      <c r="K77" s="137">
        <v>0</v>
      </c>
    </row>
    <row r="78" spans="1:11" ht="16" outlineLevel="1" thickBot="1">
      <c r="A78" s="17" t="s">
        <v>109</v>
      </c>
      <c r="B78" s="17"/>
      <c r="C78" s="17"/>
      <c r="D78" s="28"/>
      <c r="E78" s="140">
        <f t="shared" ref="E78:K78" si="8">SUM(E79:E128)</f>
        <v>7210992</v>
      </c>
      <c r="F78" s="141">
        <f t="shared" si="8"/>
        <v>1715550</v>
      </c>
      <c r="G78" s="141">
        <f t="shared" si="8"/>
        <v>1624205</v>
      </c>
      <c r="H78" s="305">
        <f t="shared" si="8"/>
        <v>1680490</v>
      </c>
      <c r="I78" s="305">
        <f>SUM(I79:I128)</f>
        <v>1546160</v>
      </c>
      <c r="J78" s="305">
        <f>SUM(J79:J128)</f>
        <v>644587</v>
      </c>
      <c r="K78" s="142">
        <f t="shared" si="8"/>
        <v>0</v>
      </c>
    </row>
    <row r="79" spans="1:11" ht="16" outlineLevel="2">
      <c r="A79" s="970" t="s">
        <v>85</v>
      </c>
      <c r="B79" s="971" t="s">
        <v>83</v>
      </c>
      <c r="C79" s="971">
        <v>635009</v>
      </c>
      <c r="D79" s="68" t="s">
        <v>25</v>
      </c>
      <c r="E79" s="72">
        <f t="shared" ref="E79:E128" si="9">SUM(F79:K79)</f>
        <v>0</v>
      </c>
      <c r="F79" s="123">
        <v>0</v>
      </c>
      <c r="G79" s="123">
        <v>0</v>
      </c>
      <c r="H79" s="123">
        <v>0</v>
      </c>
      <c r="I79" s="123">
        <v>0</v>
      </c>
      <c r="J79" s="123">
        <v>0</v>
      </c>
      <c r="K79" s="122">
        <v>0</v>
      </c>
    </row>
    <row r="80" spans="1:11" ht="16" outlineLevel="2">
      <c r="A80" s="970"/>
      <c r="B80" s="971"/>
      <c r="C80" s="971"/>
      <c r="D80" s="69" t="s">
        <v>26</v>
      </c>
      <c r="E80" s="73">
        <f t="shared" si="9"/>
        <v>0</v>
      </c>
      <c r="F80" s="123">
        <v>0</v>
      </c>
      <c r="G80" s="123">
        <v>0</v>
      </c>
      <c r="H80" s="123">
        <v>0</v>
      </c>
      <c r="I80" s="123">
        <v>0</v>
      </c>
      <c r="J80" s="123">
        <v>0</v>
      </c>
      <c r="K80" s="125">
        <v>0</v>
      </c>
    </row>
    <row r="81" spans="1:11" ht="16" outlineLevel="2">
      <c r="A81" s="970"/>
      <c r="B81" s="971"/>
      <c r="C81" s="971"/>
      <c r="D81" s="69" t="s">
        <v>27</v>
      </c>
      <c r="E81" s="73">
        <f t="shared" si="9"/>
        <v>0</v>
      </c>
      <c r="F81" s="123">
        <v>0</v>
      </c>
      <c r="G81" s="123">
        <v>0</v>
      </c>
      <c r="H81" s="123">
        <v>0</v>
      </c>
      <c r="I81" s="123">
        <v>0</v>
      </c>
      <c r="J81" s="123">
        <v>0</v>
      </c>
      <c r="K81" s="125">
        <v>0</v>
      </c>
    </row>
    <row r="82" spans="1:11" ht="16" outlineLevel="2">
      <c r="A82" s="970"/>
      <c r="B82" s="971"/>
      <c r="C82" s="971"/>
      <c r="D82" s="69" t="s">
        <v>28</v>
      </c>
      <c r="E82" s="73">
        <f t="shared" si="9"/>
        <v>532376</v>
      </c>
      <c r="F82" s="123">
        <v>119070</v>
      </c>
      <c r="G82" s="124">
        <v>126735</v>
      </c>
      <c r="H82" s="302">
        <v>119910</v>
      </c>
      <c r="I82" s="302">
        <v>111300</v>
      </c>
      <c r="J82" s="302">
        <v>55361</v>
      </c>
      <c r="K82" s="125">
        <v>0</v>
      </c>
    </row>
    <row r="83" spans="1:11" ht="16" outlineLevel="2">
      <c r="A83" s="970"/>
      <c r="B83" s="971"/>
      <c r="C83" s="971"/>
      <c r="D83" s="69" t="s">
        <v>29</v>
      </c>
      <c r="E83" s="73">
        <f t="shared" si="9"/>
        <v>532376</v>
      </c>
      <c r="F83" s="123">
        <v>119070</v>
      </c>
      <c r="G83" s="124">
        <v>126735</v>
      </c>
      <c r="H83" s="302">
        <v>119910</v>
      </c>
      <c r="I83" s="302">
        <v>111300</v>
      </c>
      <c r="J83" s="302">
        <v>55361</v>
      </c>
      <c r="K83" s="125">
        <v>0</v>
      </c>
    </row>
    <row r="84" spans="1:11" ht="16" outlineLevel="2">
      <c r="A84" s="970"/>
      <c r="B84" s="971"/>
      <c r="C84" s="971"/>
      <c r="D84" s="69" t="s">
        <v>30</v>
      </c>
      <c r="E84" s="73">
        <f t="shared" si="9"/>
        <v>532376</v>
      </c>
      <c r="F84" s="123">
        <v>119070</v>
      </c>
      <c r="G84" s="124">
        <v>126735</v>
      </c>
      <c r="H84" s="302">
        <v>119910</v>
      </c>
      <c r="I84" s="302">
        <v>111300</v>
      </c>
      <c r="J84" s="302">
        <v>55361</v>
      </c>
      <c r="K84" s="125">
        <v>0</v>
      </c>
    </row>
    <row r="85" spans="1:11" ht="16" outlineLevel="2">
      <c r="A85" s="970"/>
      <c r="B85" s="971"/>
      <c r="C85" s="971"/>
      <c r="D85" s="69" t="s">
        <v>31</v>
      </c>
      <c r="E85" s="73">
        <f t="shared" si="9"/>
        <v>532376</v>
      </c>
      <c r="F85" s="123">
        <v>119070</v>
      </c>
      <c r="G85" s="124">
        <v>126735</v>
      </c>
      <c r="H85" s="302">
        <v>119910</v>
      </c>
      <c r="I85" s="302">
        <v>111300</v>
      </c>
      <c r="J85" s="302">
        <v>55361</v>
      </c>
      <c r="K85" s="125">
        <v>0</v>
      </c>
    </row>
    <row r="86" spans="1:11" ht="16" outlineLevel="2">
      <c r="A86" s="970"/>
      <c r="B86" s="971"/>
      <c r="C86" s="971"/>
      <c r="D86" s="69" t="s">
        <v>32</v>
      </c>
      <c r="E86" s="73">
        <f t="shared" si="9"/>
        <v>532376</v>
      </c>
      <c r="F86" s="123">
        <v>119070</v>
      </c>
      <c r="G86" s="124">
        <v>126735</v>
      </c>
      <c r="H86" s="302">
        <v>119910</v>
      </c>
      <c r="I86" s="302">
        <v>111300</v>
      </c>
      <c r="J86" s="302">
        <v>55361</v>
      </c>
      <c r="K86" s="125">
        <v>0</v>
      </c>
    </row>
    <row r="87" spans="1:11" ht="16" outlineLevel="2">
      <c r="A87" s="970"/>
      <c r="B87" s="971"/>
      <c r="C87" s="971"/>
      <c r="D87" s="69" t="s">
        <v>33</v>
      </c>
      <c r="E87" s="73">
        <f t="shared" si="9"/>
        <v>532376</v>
      </c>
      <c r="F87" s="123">
        <v>119070</v>
      </c>
      <c r="G87" s="124">
        <v>126735</v>
      </c>
      <c r="H87" s="302">
        <v>119910</v>
      </c>
      <c r="I87" s="302">
        <v>111300</v>
      </c>
      <c r="J87" s="302">
        <v>55361</v>
      </c>
      <c r="K87" s="125">
        <v>0</v>
      </c>
    </row>
    <row r="88" spans="1:11" ht="17" outlineLevel="2" thickBot="1">
      <c r="A88" s="970"/>
      <c r="B88" s="971"/>
      <c r="C88" s="971"/>
      <c r="D88" s="70" t="s">
        <v>34</v>
      </c>
      <c r="E88" s="74">
        <f t="shared" si="9"/>
        <v>532376</v>
      </c>
      <c r="F88" s="126">
        <v>119070</v>
      </c>
      <c r="G88" s="127">
        <v>126735</v>
      </c>
      <c r="H88" s="303">
        <v>119910</v>
      </c>
      <c r="I88" s="303">
        <v>111300</v>
      </c>
      <c r="J88" s="303">
        <v>55361</v>
      </c>
      <c r="K88" s="128">
        <v>0</v>
      </c>
    </row>
    <row r="89" spans="1:11" ht="16" outlineLevel="2">
      <c r="A89" s="970" t="s">
        <v>86</v>
      </c>
      <c r="B89" s="971" t="s">
        <v>80</v>
      </c>
      <c r="C89" s="971">
        <v>637005</v>
      </c>
      <c r="D89" s="68" t="s">
        <v>25</v>
      </c>
      <c r="E89" s="73">
        <f t="shared" si="9"/>
        <v>0</v>
      </c>
      <c r="F89" s="120">
        <v>0</v>
      </c>
      <c r="G89" s="121">
        <v>0</v>
      </c>
      <c r="H89" s="301">
        <v>0</v>
      </c>
      <c r="I89" s="301">
        <v>0</v>
      </c>
      <c r="J89" s="301"/>
      <c r="K89" s="122">
        <v>0</v>
      </c>
    </row>
    <row r="90" spans="1:11" ht="16" outlineLevel="2">
      <c r="A90" s="970"/>
      <c r="B90" s="971"/>
      <c r="C90" s="971"/>
      <c r="D90" s="69" t="s">
        <v>26</v>
      </c>
      <c r="E90" s="73">
        <f t="shared" si="9"/>
        <v>0</v>
      </c>
      <c r="F90" s="123">
        <v>0</v>
      </c>
      <c r="G90" s="124">
        <v>0</v>
      </c>
      <c r="H90" s="302">
        <v>0</v>
      </c>
      <c r="I90" s="302">
        <v>0</v>
      </c>
      <c r="J90" s="302"/>
      <c r="K90" s="125">
        <v>0</v>
      </c>
    </row>
    <row r="91" spans="1:11" ht="16" outlineLevel="2">
      <c r="A91" s="970"/>
      <c r="B91" s="971"/>
      <c r="C91" s="971"/>
      <c r="D91" s="69" t="s">
        <v>27</v>
      </c>
      <c r="E91" s="73">
        <f t="shared" si="9"/>
        <v>0</v>
      </c>
      <c r="F91" s="123">
        <v>0</v>
      </c>
      <c r="G91" s="124">
        <v>0</v>
      </c>
      <c r="H91" s="124">
        <v>0</v>
      </c>
      <c r="I91" s="124">
        <v>0</v>
      </c>
      <c r="J91" s="124">
        <v>0</v>
      </c>
      <c r="K91" s="125">
        <v>0</v>
      </c>
    </row>
    <row r="92" spans="1:11" ht="16" outlineLevel="2">
      <c r="A92" s="970"/>
      <c r="B92" s="971"/>
      <c r="C92" s="971"/>
      <c r="D92" s="69" t="s">
        <v>28</v>
      </c>
      <c r="E92" s="73">
        <f t="shared" si="9"/>
        <v>70000</v>
      </c>
      <c r="F92" s="123">
        <v>20000</v>
      </c>
      <c r="G92" s="124">
        <v>15000</v>
      </c>
      <c r="H92" s="302">
        <v>10000</v>
      </c>
      <c r="I92" s="302">
        <v>15000</v>
      </c>
      <c r="J92" s="302">
        <v>10000</v>
      </c>
      <c r="K92" s="125">
        <v>0</v>
      </c>
    </row>
    <row r="93" spans="1:11" ht="16" outlineLevel="2">
      <c r="A93" s="970"/>
      <c r="B93" s="971"/>
      <c r="C93" s="971"/>
      <c r="D93" s="69" t="s">
        <v>29</v>
      </c>
      <c r="E93" s="73">
        <f t="shared" si="9"/>
        <v>70000</v>
      </c>
      <c r="F93" s="123">
        <v>20000</v>
      </c>
      <c r="G93" s="124">
        <v>15000</v>
      </c>
      <c r="H93" s="302">
        <v>10000</v>
      </c>
      <c r="I93" s="302">
        <v>15000</v>
      </c>
      <c r="J93" s="302">
        <v>10000</v>
      </c>
      <c r="K93" s="125">
        <v>0</v>
      </c>
    </row>
    <row r="94" spans="1:11" ht="16" outlineLevel="2">
      <c r="A94" s="970"/>
      <c r="B94" s="971"/>
      <c r="C94" s="971"/>
      <c r="D94" s="69" t="s">
        <v>30</v>
      </c>
      <c r="E94" s="73">
        <f t="shared" si="9"/>
        <v>70000</v>
      </c>
      <c r="F94" s="123">
        <v>20000</v>
      </c>
      <c r="G94" s="124">
        <v>15000</v>
      </c>
      <c r="H94" s="302">
        <v>10000</v>
      </c>
      <c r="I94" s="302">
        <v>15000</v>
      </c>
      <c r="J94" s="302">
        <v>10000</v>
      </c>
      <c r="K94" s="125">
        <v>0</v>
      </c>
    </row>
    <row r="95" spans="1:11" ht="16" outlineLevel="2">
      <c r="A95" s="970"/>
      <c r="B95" s="971"/>
      <c r="C95" s="971"/>
      <c r="D95" s="69" t="s">
        <v>31</v>
      </c>
      <c r="E95" s="73">
        <f t="shared" si="9"/>
        <v>70000</v>
      </c>
      <c r="F95" s="123">
        <v>20000</v>
      </c>
      <c r="G95" s="124">
        <v>15000</v>
      </c>
      <c r="H95" s="302">
        <v>10000</v>
      </c>
      <c r="I95" s="302">
        <v>15000</v>
      </c>
      <c r="J95" s="302">
        <v>10000</v>
      </c>
      <c r="K95" s="125">
        <v>0</v>
      </c>
    </row>
    <row r="96" spans="1:11" ht="16" outlineLevel="2">
      <c r="A96" s="970"/>
      <c r="B96" s="971"/>
      <c r="C96" s="971"/>
      <c r="D96" s="69" t="s">
        <v>32</v>
      </c>
      <c r="E96" s="73">
        <f t="shared" si="9"/>
        <v>70000</v>
      </c>
      <c r="F96" s="123">
        <v>20000</v>
      </c>
      <c r="G96" s="124">
        <v>15000</v>
      </c>
      <c r="H96" s="302">
        <v>10000</v>
      </c>
      <c r="I96" s="302">
        <v>15000</v>
      </c>
      <c r="J96" s="302">
        <v>10000</v>
      </c>
      <c r="K96" s="125">
        <v>0</v>
      </c>
    </row>
    <row r="97" spans="1:11" ht="16" outlineLevel="2">
      <c r="A97" s="970"/>
      <c r="B97" s="971"/>
      <c r="C97" s="971"/>
      <c r="D97" s="69" t="s">
        <v>33</v>
      </c>
      <c r="E97" s="73">
        <f t="shared" si="9"/>
        <v>70000</v>
      </c>
      <c r="F97" s="123">
        <v>20000</v>
      </c>
      <c r="G97" s="124">
        <v>15000</v>
      </c>
      <c r="H97" s="302">
        <v>10000</v>
      </c>
      <c r="I97" s="302">
        <v>15000</v>
      </c>
      <c r="J97" s="302">
        <v>10000</v>
      </c>
      <c r="K97" s="125">
        <v>0</v>
      </c>
    </row>
    <row r="98" spans="1:11" ht="17" outlineLevel="2" thickBot="1">
      <c r="A98" s="970"/>
      <c r="B98" s="971"/>
      <c r="C98" s="971"/>
      <c r="D98" s="70" t="s">
        <v>34</v>
      </c>
      <c r="E98" s="74">
        <f t="shared" si="9"/>
        <v>70000</v>
      </c>
      <c r="F98" s="126">
        <v>20000</v>
      </c>
      <c r="G98" s="127">
        <v>15000</v>
      </c>
      <c r="H98" s="303">
        <v>10000</v>
      </c>
      <c r="I98" s="303">
        <v>15000</v>
      </c>
      <c r="J98" s="303">
        <v>10000</v>
      </c>
      <c r="K98" s="128">
        <v>0</v>
      </c>
    </row>
    <row r="99" spans="1:11" ht="16" outlineLevel="2">
      <c r="A99" s="970" t="s">
        <v>87</v>
      </c>
      <c r="B99" s="971" t="s">
        <v>75</v>
      </c>
      <c r="C99" s="971">
        <v>718006</v>
      </c>
      <c r="D99" s="68" t="s">
        <v>25</v>
      </c>
      <c r="E99" s="73">
        <f t="shared" si="9"/>
        <v>0</v>
      </c>
      <c r="F99" s="120">
        <v>0</v>
      </c>
      <c r="G99" s="121">
        <v>0</v>
      </c>
      <c r="H99" s="301">
        <v>0</v>
      </c>
      <c r="I99" s="301">
        <v>0</v>
      </c>
      <c r="J99" s="301"/>
      <c r="K99" s="122">
        <v>0</v>
      </c>
    </row>
    <row r="100" spans="1:11" ht="16" outlineLevel="2">
      <c r="A100" s="970"/>
      <c r="B100" s="971"/>
      <c r="C100" s="971"/>
      <c r="D100" s="69" t="s">
        <v>26</v>
      </c>
      <c r="E100" s="73">
        <f t="shared" si="9"/>
        <v>0</v>
      </c>
      <c r="F100" s="123">
        <v>0</v>
      </c>
      <c r="G100" s="124">
        <v>0</v>
      </c>
      <c r="H100" s="302">
        <v>0</v>
      </c>
      <c r="I100" s="302">
        <v>0</v>
      </c>
      <c r="J100" s="302"/>
      <c r="K100" s="125">
        <v>0</v>
      </c>
    </row>
    <row r="101" spans="1:11" ht="16" outlineLevel="2">
      <c r="A101" s="970"/>
      <c r="B101" s="971"/>
      <c r="C101" s="971"/>
      <c r="D101" s="69" t="s">
        <v>27</v>
      </c>
      <c r="E101" s="73">
        <f t="shared" si="9"/>
        <v>0</v>
      </c>
      <c r="F101" s="124">
        <v>0</v>
      </c>
      <c r="G101" s="124">
        <v>0</v>
      </c>
      <c r="H101" s="124">
        <v>0</v>
      </c>
      <c r="I101" s="124">
        <v>0</v>
      </c>
      <c r="J101" s="124">
        <v>0</v>
      </c>
      <c r="K101" s="125">
        <v>0</v>
      </c>
    </row>
    <row r="102" spans="1:11" ht="16" outlineLevel="2">
      <c r="A102" s="970"/>
      <c r="B102" s="971"/>
      <c r="C102" s="971"/>
      <c r="D102" s="69" t="s">
        <v>28</v>
      </c>
      <c r="E102" s="73">
        <f t="shared" si="9"/>
        <v>600000</v>
      </c>
      <c r="F102" s="123">
        <v>90000</v>
      </c>
      <c r="G102" s="124">
        <v>200000</v>
      </c>
      <c r="H102" s="302">
        <v>80000</v>
      </c>
      <c r="I102" s="302">
        <v>200000</v>
      </c>
      <c r="J102" s="302">
        <v>30000</v>
      </c>
      <c r="K102" s="125">
        <v>0</v>
      </c>
    </row>
    <row r="103" spans="1:11" ht="16" outlineLevel="2">
      <c r="A103" s="970"/>
      <c r="B103" s="971"/>
      <c r="C103" s="971"/>
      <c r="D103" s="69" t="s">
        <v>29</v>
      </c>
      <c r="E103" s="73">
        <f t="shared" si="9"/>
        <v>600000</v>
      </c>
      <c r="F103" s="123">
        <v>90000</v>
      </c>
      <c r="G103" s="124">
        <v>200000</v>
      </c>
      <c r="H103" s="302">
        <v>80000</v>
      </c>
      <c r="I103" s="302">
        <v>200000</v>
      </c>
      <c r="J103" s="302">
        <v>30000</v>
      </c>
      <c r="K103" s="125">
        <v>0</v>
      </c>
    </row>
    <row r="104" spans="1:11" ht="16" outlineLevel="2">
      <c r="A104" s="970"/>
      <c r="B104" s="971"/>
      <c r="C104" s="971"/>
      <c r="D104" s="69" t="s">
        <v>30</v>
      </c>
      <c r="E104" s="73">
        <f t="shared" si="9"/>
        <v>365000</v>
      </c>
      <c r="F104" s="123">
        <v>90000</v>
      </c>
      <c r="G104" s="124">
        <v>80000</v>
      </c>
      <c r="H104" s="302">
        <v>80000</v>
      </c>
      <c r="I104" s="302">
        <v>100000</v>
      </c>
      <c r="J104" s="302">
        <v>15000</v>
      </c>
      <c r="K104" s="125">
        <v>0</v>
      </c>
    </row>
    <row r="105" spans="1:11" ht="16" outlineLevel="2">
      <c r="A105" s="970"/>
      <c r="B105" s="971"/>
      <c r="C105" s="971"/>
      <c r="D105" s="69" t="s">
        <v>31</v>
      </c>
      <c r="E105" s="73">
        <f t="shared" si="9"/>
        <v>170000</v>
      </c>
      <c r="F105" s="123">
        <v>90000</v>
      </c>
      <c r="G105" s="124">
        <v>0</v>
      </c>
      <c r="H105" s="302">
        <v>80000</v>
      </c>
      <c r="I105" s="302">
        <v>0</v>
      </c>
      <c r="J105" s="302">
        <v>0</v>
      </c>
      <c r="K105" s="125">
        <v>0</v>
      </c>
    </row>
    <row r="106" spans="1:11" ht="16" outlineLevel="2">
      <c r="A106" s="970"/>
      <c r="B106" s="971"/>
      <c r="C106" s="971"/>
      <c r="D106" s="69" t="s">
        <v>32</v>
      </c>
      <c r="E106" s="73">
        <f t="shared" si="9"/>
        <v>170000</v>
      </c>
      <c r="F106" s="123">
        <v>90000</v>
      </c>
      <c r="G106" s="124">
        <v>0</v>
      </c>
      <c r="H106" s="302">
        <v>80000</v>
      </c>
      <c r="I106" s="302">
        <v>0</v>
      </c>
      <c r="J106" s="302">
        <v>0</v>
      </c>
      <c r="K106" s="125">
        <v>0</v>
      </c>
    </row>
    <row r="107" spans="1:11" ht="16" outlineLevel="2">
      <c r="A107" s="970"/>
      <c r="B107" s="971"/>
      <c r="C107" s="971"/>
      <c r="D107" s="69" t="s">
        <v>33</v>
      </c>
      <c r="E107" s="73">
        <f t="shared" si="9"/>
        <v>270000</v>
      </c>
      <c r="F107" s="123">
        <v>90000</v>
      </c>
      <c r="G107" s="124">
        <v>40000</v>
      </c>
      <c r="H107" s="302">
        <v>80000</v>
      </c>
      <c r="I107" s="302">
        <v>50000</v>
      </c>
      <c r="J107" s="302">
        <v>10000</v>
      </c>
      <c r="K107" s="125">
        <v>0</v>
      </c>
    </row>
    <row r="108" spans="1:11" ht="17" outlineLevel="2" thickBot="1">
      <c r="A108" s="970"/>
      <c r="B108" s="971"/>
      <c r="C108" s="971"/>
      <c r="D108" s="70" t="s">
        <v>34</v>
      </c>
      <c r="E108" s="74">
        <f t="shared" si="9"/>
        <v>170000</v>
      </c>
      <c r="F108" s="126">
        <v>90000</v>
      </c>
      <c r="G108" s="127">
        <v>0</v>
      </c>
      <c r="H108" s="303">
        <v>80000</v>
      </c>
      <c r="I108" s="303">
        <v>0</v>
      </c>
      <c r="J108" s="303">
        <v>0</v>
      </c>
      <c r="K108" s="128">
        <v>0</v>
      </c>
    </row>
    <row r="109" spans="1:11" ht="16" outlineLevel="2">
      <c r="A109" s="970" t="s">
        <v>946</v>
      </c>
      <c r="B109" s="971" t="s">
        <v>89</v>
      </c>
      <c r="C109" s="971">
        <v>610</v>
      </c>
      <c r="D109" s="68" t="s">
        <v>25</v>
      </c>
      <c r="E109" s="73">
        <f t="shared" si="9"/>
        <v>0</v>
      </c>
      <c r="F109" s="120">
        <v>0</v>
      </c>
      <c r="G109" s="121">
        <v>0</v>
      </c>
      <c r="H109" s="301"/>
      <c r="I109" s="301">
        <v>0</v>
      </c>
      <c r="J109" s="301"/>
      <c r="K109" s="122">
        <v>0</v>
      </c>
    </row>
    <row r="110" spans="1:11" ht="16" outlineLevel="2">
      <c r="A110" s="970"/>
      <c r="B110" s="971"/>
      <c r="C110" s="971"/>
      <c r="D110" s="69" t="s">
        <v>26</v>
      </c>
      <c r="E110" s="73">
        <f t="shared" si="9"/>
        <v>0</v>
      </c>
      <c r="F110" s="123">
        <v>0</v>
      </c>
      <c r="G110" s="124">
        <v>0</v>
      </c>
      <c r="H110" s="302"/>
      <c r="I110" s="302">
        <v>0</v>
      </c>
      <c r="J110" s="302"/>
      <c r="K110" s="125">
        <v>0</v>
      </c>
    </row>
    <row r="111" spans="1:11" ht="16" outlineLevel="2">
      <c r="A111" s="970"/>
      <c r="B111" s="971"/>
      <c r="C111" s="971"/>
      <c r="D111" s="69" t="s">
        <v>27</v>
      </c>
      <c r="E111" s="73">
        <f t="shared" si="9"/>
        <v>0</v>
      </c>
      <c r="F111" s="123">
        <v>0</v>
      </c>
      <c r="G111" s="124">
        <v>0</v>
      </c>
      <c r="H111" s="302"/>
      <c r="I111" s="302">
        <v>0</v>
      </c>
      <c r="J111" s="302"/>
      <c r="K111" s="125">
        <v>0</v>
      </c>
    </row>
    <row r="112" spans="1:11" ht="16" outlineLevel="2">
      <c r="A112" s="970"/>
      <c r="B112" s="971"/>
      <c r="C112" s="971"/>
      <c r="D112" s="69" t="s">
        <v>28</v>
      </c>
      <c r="E112" s="73">
        <f t="shared" si="9"/>
        <v>87480</v>
      </c>
      <c r="F112" s="123">
        <v>14580</v>
      </c>
      <c r="G112" s="124">
        <v>14580</v>
      </c>
      <c r="H112" s="302">
        <v>29160</v>
      </c>
      <c r="I112" s="302">
        <v>14580</v>
      </c>
      <c r="J112" s="302">
        <v>14580</v>
      </c>
      <c r="K112" s="125">
        <v>0</v>
      </c>
    </row>
    <row r="113" spans="1:11" ht="16" outlineLevel="2">
      <c r="A113" s="970"/>
      <c r="B113" s="971"/>
      <c r="C113" s="971"/>
      <c r="D113" s="69" t="s">
        <v>29</v>
      </c>
      <c r="E113" s="73">
        <f t="shared" si="9"/>
        <v>87480</v>
      </c>
      <c r="F113" s="123">
        <v>14580</v>
      </c>
      <c r="G113" s="124">
        <v>14580</v>
      </c>
      <c r="H113" s="302">
        <v>29160</v>
      </c>
      <c r="I113" s="302">
        <v>14580</v>
      </c>
      <c r="J113" s="302">
        <v>14580</v>
      </c>
      <c r="K113" s="125">
        <v>0</v>
      </c>
    </row>
    <row r="114" spans="1:11" ht="16" outlineLevel="2">
      <c r="A114" s="970"/>
      <c r="B114" s="971"/>
      <c r="C114" s="971"/>
      <c r="D114" s="69" t="s">
        <v>30</v>
      </c>
      <c r="E114" s="73">
        <f t="shared" si="9"/>
        <v>87480</v>
      </c>
      <c r="F114" s="123">
        <v>14580</v>
      </c>
      <c r="G114" s="124">
        <v>14580</v>
      </c>
      <c r="H114" s="302">
        <v>29160</v>
      </c>
      <c r="I114" s="302">
        <v>14580</v>
      </c>
      <c r="J114" s="302">
        <v>14580</v>
      </c>
      <c r="K114" s="125">
        <v>0</v>
      </c>
    </row>
    <row r="115" spans="1:11" ht="16" outlineLevel="2">
      <c r="A115" s="970"/>
      <c r="B115" s="971"/>
      <c r="C115" s="971"/>
      <c r="D115" s="69" t="s">
        <v>31</v>
      </c>
      <c r="E115" s="73">
        <f t="shared" si="9"/>
        <v>87480</v>
      </c>
      <c r="F115" s="123">
        <v>14580</v>
      </c>
      <c r="G115" s="124">
        <v>14580</v>
      </c>
      <c r="H115" s="302">
        <v>29160</v>
      </c>
      <c r="I115" s="302">
        <v>14580</v>
      </c>
      <c r="J115" s="302">
        <v>14580</v>
      </c>
      <c r="K115" s="125">
        <v>0</v>
      </c>
    </row>
    <row r="116" spans="1:11" ht="16" outlineLevel="2">
      <c r="A116" s="970"/>
      <c r="B116" s="971"/>
      <c r="C116" s="971"/>
      <c r="D116" s="69" t="s">
        <v>32</v>
      </c>
      <c r="E116" s="73">
        <f t="shared" si="9"/>
        <v>87480</v>
      </c>
      <c r="F116" s="123">
        <v>14580</v>
      </c>
      <c r="G116" s="124">
        <v>14580</v>
      </c>
      <c r="H116" s="302">
        <v>29160</v>
      </c>
      <c r="I116" s="302">
        <v>14580</v>
      </c>
      <c r="J116" s="302">
        <v>14580</v>
      </c>
      <c r="K116" s="125">
        <v>0</v>
      </c>
    </row>
    <row r="117" spans="1:11" ht="16" outlineLevel="2">
      <c r="A117" s="970"/>
      <c r="B117" s="971"/>
      <c r="C117" s="971"/>
      <c r="D117" s="69" t="s">
        <v>33</v>
      </c>
      <c r="E117" s="73">
        <f t="shared" si="9"/>
        <v>87480</v>
      </c>
      <c r="F117" s="123">
        <v>14580</v>
      </c>
      <c r="G117" s="124">
        <v>14580</v>
      </c>
      <c r="H117" s="302">
        <v>29160</v>
      </c>
      <c r="I117" s="302">
        <v>14580</v>
      </c>
      <c r="J117" s="302">
        <v>14580</v>
      </c>
      <c r="K117" s="125">
        <v>0</v>
      </c>
    </row>
    <row r="118" spans="1:11" ht="17" outlineLevel="2" thickBot="1">
      <c r="A118" s="970"/>
      <c r="B118" s="971"/>
      <c r="C118" s="971"/>
      <c r="D118" s="70" t="s">
        <v>34</v>
      </c>
      <c r="E118" s="74">
        <f t="shared" si="9"/>
        <v>87480</v>
      </c>
      <c r="F118" s="126">
        <v>14580</v>
      </c>
      <c r="G118" s="127">
        <v>14580</v>
      </c>
      <c r="H118" s="303">
        <v>29160</v>
      </c>
      <c r="I118" s="303">
        <v>14580</v>
      </c>
      <c r="J118" s="303">
        <v>14580</v>
      </c>
      <c r="K118" s="128">
        <v>0</v>
      </c>
    </row>
    <row r="119" spans="1:11" ht="16" outlineLevel="2">
      <c r="A119" s="970" t="s">
        <v>79</v>
      </c>
      <c r="B119" s="971" t="s">
        <v>80</v>
      </c>
      <c r="C119" s="971">
        <v>637001</v>
      </c>
      <c r="D119" s="68" t="s">
        <v>25</v>
      </c>
      <c r="E119" s="73">
        <f t="shared" si="9"/>
        <v>0</v>
      </c>
      <c r="F119" s="120">
        <v>0</v>
      </c>
      <c r="G119" s="121">
        <v>0</v>
      </c>
      <c r="H119" s="301">
        <v>0</v>
      </c>
      <c r="I119" s="301">
        <v>0</v>
      </c>
      <c r="J119" s="301"/>
      <c r="K119" s="122">
        <v>0</v>
      </c>
    </row>
    <row r="120" spans="1:11" ht="16" outlineLevel="2">
      <c r="A120" s="970"/>
      <c r="B120" s="971"/>
      <c r="C120" s="971"/>
      <c r="D120" s="69" t="s">
        <v>26</v>
      </c>
      <c r="E120" s="73">
        <f t="shared" si="9"/>
        <v>0</v>
      </c>
      <c r="F120" s="123">
        <v>0</v>
      </c>
      <c r="G120" s="124">
        <v>0</v>
      </c>
      <c r="H120" s="302">
        <v>0</v>
      </c>
      <c r="I120" s="302">
        <v>0</v>
      </c>
      <c r="J120" s="302"/>
      <c r="K120" s="125">
        <v>0</v>
      </c>
    </row>
    <row r="121" spans="1:11" ht="16" outlineLevel="2">
      <c r="A121" s="970"/>
      <c r="B121" s="971"/>
      <c r="C121" s="971"/>
      <c r="D121" s="69" t="s">
        <v>27</v>
      </c>
      <c r="E121" s="73">
        <f t="shared" si="9"/>
        <v>0</v>
      </c>
      <c r="F121" s="123">
        <v>0</v>
      </c>
      <c r="G121" s="124">
        <v>0</v>
      </c>
      <c r="H121" s="302">
        <v>0</v>
      </c>
      <c r="I121" s="302">
        <v>0</v>
      </c>
      <c r="J121" s="302"/>
      <c r="K121" s="125">
        <v>0</v>
      </c>
    </row>
    <row r="122" spans="1:11" ht="16" outlineLevel="2">
      <c r="A122" s="970"/>
      <c r="B122" s="971"/>
      <c r="C122" s="971"/>
      <c r="D122" s="69" t="s">
        <v>28</v>
      </c>
      <c r="E122" s="73">
        <f t="shared" si="9"/>
        <v>8500</v>
      </c>
      <c r="F122" s="123">
        <v>2500</v>
      </c>
      <c r="G122" s="124">
        <v>2500</v>
      </c>
      <c r="H122" s="302">
        <v>1000</v>
      </c>
      <c r="I122" s="302">
        <v>2500</v>
      </c>
      <c r="J122" s="302"/>
      <c r="K122" s="125">
        <v>0</v>
      </c>
    </row>
    <row r="123" spans="1:11" ht="16" outlineLevel="2">
      <c r="A123" s="970"/>
      <c r="B123" s="971"/>
      <c r="C123" s="971"/>
      <c r="D123" s="69" t="s">
        <v>29</v>
      </c>
      <c r="E123" s="73">
        <f t="shared" si="9"/>
        <v>1000</v>
      </c>
      <c r="F123" s="123">
        <v>0</v>
      </c>
      <c r="G123" s="124">
        <v>0</v>
      </c>
      <c r="H123" s="302">
        <v>1000</v>
      </c>
      <c r="I123" s="302">
        <v>0</v>
      </c>
      <c r="J123" s="302"/>
      <c r="K123" s="125">
        <v>0</v>
      </c>
    </row>
    <row r="124" spans="1:11" ht="16" outlineLevel="2">
      <c r="A124" s="970"/>
      <c r="B124" s="971"/>
      <c r="C124" s="971"/>
      <c r="D124" s="69" t="s">
        <v>30</v>
      </c>
      <c r="E124" s="73">
        <f t="shared" si="9"/>
        <v>8500</v>
      </c>
      <c r="F124" s="123">
        <v>2500</v>
      </c>
      <c r="G124" s="124">
        <v>2500</v>
      </c>
      <c r="H124" s="302">
        <v>1000</v>
      </c>
      <c r="I124" s="302">
        <v>2500</v>
      </c>
      <c r="J124" s="302"/>
      <c r="K124" s="125">
        <v>0</v>
      </c>
    </row>
    <row r="125" spans="1:11" ht="16" outlineLevel="2">
      <c r="A125" s="970"/>
      <c r="B125" s="971"/>
      <c r="C125" s="971"/>
      <c r="D125" s="69" t="s">
        <v>31</v>
      </c>
      <c r="E125" s="73">
        <f t="shared" si="9"/>
        <v>1000</v>
      </c>
      <c r="F125" s="123">
        <v>0</v>
      </c>
      <c r="G125" s="124">
        <v>0</v>
      </c>
      <c r="H125" s="302">
        <v>1000</v>
      </c>
      <c r="I125" s="302">
        <v>0</v>
      </c>
      <c r="J125" s="302"/>
      <c r="K125" s="125">
        <v>0</v>
      </c>
    </row>
    <row r="126" spans="1:11" ht="16" outlineLevel="2">
      <c r="A126" s="970"/>
      <c r="B126" s="971"/>
      <c r="C126" s="971"/>
      <c r="D126" s="69" t="s">
        <v>32</v>
      </c>
      <c r="E126" s="73">
        <f t="shared" si="9"/>
        <v>8500</v>
      </c>
      <c r="F126" s="123">
        <v>2500</v>
      </c>
      <c r="G126" s="124">
        <v>2500</v>
      </c>
      <c r="H126" s="302">
        <v>1000</v>
      </c>
      <c r="I126" s="302">
        <v>2500</v>
      </c>
      <c r="J126" s="302"/>
      <c r="K126" s="125">
        <v>0</v>
      </c>
    </row>
    <row r="127" spans="1:11" ht="16" outlineLevel="2">
      <c r="A127" s="970"/>
      <c r="B127" s="971"/>
      <c r="C127" s="971"/>
      <c r="D127" s="69" t="s">
        <v>33</v>
      </c>
      <c r="E127" s="73">
        <f t="shared" si="9"/>
        <v>1000</v>
      </c>
      <c r="F127" s="123">
        <v>0</v>
      </c>
      <c r="G127" s="124">
        <v>0</v>
      </c>
      <c r="H127" s="302">
        <v>1000</v>
      </c>
      <c r="I127" s="302">
        <v>0</v>
      </c>
      <c r="J127" s="302"/>
      <c r="K127" s="125">
        <v>0</v>
      </c>
    </row>
    <row r="128" spans="1:11" ht="17" outlineLevel="2" thickBot="1">
      <c r="A128" s="970"/>
      <c r="B128" s="971"/>
      <c r="C128" s="971"/>
      <c r="D128" s="70" t="s">
        <v>34</v>
      </c>
      <c r="E128" s="74">
        <f t="shared" si="9"/>
        <v>8500</v>
      </c>
      <c r="F128" s="126">
        <v>2500</v>
      </c>
      <c r="G128" s="127">
        <v>2500</v>
      </c>
      <c r="H128" s="303">
        <v>1000</v>
      </c>
      <c r="I128" s="303">
        <v>2500</v>
      </c>
      <c r="J128" s="303"/>
      <c r="K128" s="128">
        <v>0</v>
      </c>
    </row>
    <row r="129" spans="1:11" ht="16" thickBot="1">
      <c r="A129" s="17" t="s">
        <v>315</v>
      </c>
      <c r="B129" s="17"/>
      <c r="C129" s="17"/>
      <c r="D129" s="28"/>
      <c r="E129" s="140">
        <f t="shared" ref="E129:K129" si="10">SUM(E130:E149)</f>
        <v>874854</v>
      </c>
      <c r="F129" s="141">
        <f t="shared" si="10"/>
        <v>874854</v>
      </c>
      <c r="G129" s="141">
        <f t="shared" si="10"/>
        <v>0</v>
      </c>
      <c r="H129" s="305">
        <f t="shared" si="10"/>
        <v>0</v>
      </c>
      <c r="I129" s="305">
        <f t="shared" si="10"/>
        <v>0</v>
      </c>
      <c r="J129" s="305"/>
      <c r="K129" s="142">
        <f t="shared" si="10"/>
        <v>0</v>
      </c>
    </row>
    <row r="130" spans="1:11" ht="16">
      <c r="A130" s="970" t="s">
        <v>316</v>
      </c>
      <c r="B130" s="971" t="s">
        <v>80</v>
      </c>
      <c r="C130" s="971"/>
      <c r="D130" s="68" t="s">
        <v>25</v>
      </c>
      <c r="E130" s="72">
        <f t="shared" ref="E130:E149" si="11">SUM(F130:K130)</f>
        <v>276618</v>
      </c>
      <c r="F130" s="120">
        <v>276618</v>
      </c>
      <c r="G130" s="121">
        <v>0</v>
      </c>
      <c r="H130" s="301">
        <v>0</v>
      </c>
      <c r="I130" s="301">
        <v>0</v>
      </c>
      <c r="J130" s="301"/>
      <c r="K130" s="122">
        <v>0</v>
      </c>
    </row>
    <row r="131" spans="1:11" ht="16">
      <c r="A131" s="970"/>
      <c r="B131" s="971"/>
      <c r="C131" s="971"/>
      <c r="D131" s="69" t="s">
        <v>26</v>
      </c>
      <c r="E131" s="73">
        <f t="shared" si="11"/>
        <v>276618</v>
      </c>
      <c r="F131" s="123">
        <v>276618</v>
      </c>
      <c r="G131" s="124">
        <v>0</v>
      </c>
      <c r="H131" s="302">
        <v>0</v>
      </c>
      <c r="I131" s="302">
        <v>0</v>
      </c>
      <c r="J131" s="302"/>
      <c r="K131" s="125">
        <v>0</v>
      </c>
    </row>
    <row r="132" spans="1:11" ht="16">
      <c r="A132" s="970"/>
      <c r="B132" s="971"/>
      <c r="C132" s="971"/>
      <c r="D132" s="69" t="s">
        <v>27</v>
      </c>
      <c r="E132" s="73">
        <f t="shared" si="11"/>
        <v>276618</v>
      </c>
      <c r="F132" s="123">
        <v>276618</v>
      </c>
      <c r="G132" s="124">
        <v>0</v>
      </c>
      <c r="H132" s="302">
        <v>0</v>
      </c>
      <c r="I132" s="302">
        <v>0</v>
      </c>
      <c r="J132" s="302"/>
      <c r="K132" s="125">
        <v>0</v>
      </c>
    </row>
    <row r="133" spans="1:11" ht="16">
      <c r="A133" s="970"/>
      <c r="B133" s="971"/>
      <c r="C133" s="971"/>
      <c r="D133" s="69" t="s">
        <v>28</v>
      </c>
      <c r="E133" s="73">
        <f t="shared" si="11"/>
        <v>0</v>
      </c>
      <c r="F133" s="123">
        <v>0</v>
      </c>
      <c r="G133" s="124">
        <v>0</v>
      </c>
      <c r="H133" s="302">
        <v>0</v>
      </c>
      <c r="I133" s="302">
        <v>0</v>
      </c>
      <c r="J133" s="302"/>
      <c r="K133" s="125">
        <v>0</v>
      </c>
    </row>
    <row r="134" spans="1:11" ht="16">
      <c r="A134" s="970"/>
      <c r="B134" s="971"/>
      <c r="C134" s="971"/>
      <c r="D134" s="69" t="s">
        <v>29</v>
      </c>
      <c r="E134" s="73">
        <f t="shared" si="11"/>
        <v>0</v>
      </c>
      <c r="F134" s="123">
        <v>0</v>
      </c>
      <c r="G134" s="124">
        <v>0</v>
      </c>
      <c r="H134" s="302">
        <v>0</v>
      </c>
      <c r="I134" s="302">
        <v>0</v>
      </c>
      <c r="J134" s="302"/>
      <c r="K134" s="125">
        <v>0</v>
      </c>
    </row>
    <row r="135" spans="1:11" ht="16">
      <c r="A135" s="970"/>
      <c r="B135" s="971"/>
      <c r="C135" s="971"/>
      <c r="D135" s="69" t="s">
        <v>30</v>
      </c>
      <c r="E135" s="73">
        <f t="shared" si="11"/>
        <v>0</v>
      </c>
      <c r="F135" s="123">
        <v>0</v>
      </c>
      <c r="G135" s="124">
        <v>0</v>
      </c>
      <c r="H135" s="302">
        <v>0</v>
      </c>
      <c r="I135" s="302">
        <v>0</v>
      </c>
      <c r="J135" s="302"/>
      <c r="K135" s="125">
        <v>0</v>
      </c>
    </row>
    <row r="136" spans="1:11" ht="16">
      <c r="A136" s="970"/>
      <c r="B136" s="971"/>
      <c r="C136" s="971"/>
      <c r="D136" s="69" t="s">
        <v>31</v>
      </c>
      <c r="E136" s="73">
        <f t="shared" si="11"/>
        <v>0</v>
      </c>
      <c r="F136" s="123">
        <v>0</v>
      </c>
      <c r="G136" s="124">
        <v>0</v>
      </c>
      <c r="H136" s="302">
        <v>0</v>
      </c>
      <c r="I136" s="302">
        <v>0</v>
      </c>
      <c r="J136" s="302"/>
      <c r="K136" s="125">
        <v>0</v>
      </c>
    </row>
    <row r="137" spans="1:11" ht="16">
      <c r="A137" s="970"/>
      <c r="B137" s="971"/>
      <c r="C137" s="971"/>
      <c r="D137" s="69" t="s">
        <v>32</v>
      </c>
      <c r="E137" s="73">
        <f t="shared" si="11"/>
        <v>0</v>
      </c>
      <c r="F137" s="123">
        <v>0</v>
      </c>
      <c r="G137" s="124">
        <v>0</v>
      </c>
      <c r="H137" s="302">
        <v>0</v>
      </c>
      <c r="I137" s="302">
        <v>0</v>
      </c>
      <c r="J137" s="302"/>
      <c r="K137" s="125">
        <v>0</v>
      </c>
    </row>
    <row r="138" spans="1:11" ht="16">
      <c r="A138" s="970"/>
      <c r="B138" s="971"/>
      <c r="C138" s="971"/>
      <c r="D138" s="69" t="s">
        <v>33</v>
      </c>
      <c r="E138" s="73">
        <f t="shared" si="11"/>
        <v>0</v>
      </c>
      <c r="F138" s="123">
        <v>0</v>
      </c>
      <c r="G138" s="124">
        <v>0</v>
      </c>
      <c r="H138" s="302">
        <v>0</v>
      </c>
      <c r="I138" s="302">
        <v>0</v>
      </c>
      <c r="J138" s="302"/>
      <c r="K138" s="125">
        <v>0</v>
      </c>
    </row>
    <row r="139" spans="1:11" ht="17" thickBot="1">
      <c r="A139" s="970"/>
      <c r="B139" s="971"/>
      <c r="C139" s="971"/>
      <c r="D139" s="70" t="s">
        <v>34</v>
      </c>
      <c r="E139" s="74">
        <f t="shared" si="11"/>
        <v>0</v>
      </c>
      <c r="F139" s="126">
        <v>0</v>
      </c>
      <c r="G139" s="127">
        <v>0</v>
      </c>
      <c r="H139" s="303">
        <v>0</v>
      </c>
      <c r="I139" s="303">
        <v>0</v>
      </c>
      <c r="J139" s="303"/>
      <c r="K139" s="128">
        <v>0</v>
      </c>
    </row>
    <row r="140" spans="1:11" ht="16">
      <c r="A140" s="970" t="s">
        <v>158</v>
      </c>
      <c r="B140" s="971" t="s">
        <v>80</v>
      </c>
      <c r="C140" s="971" t="s">
        <v>342</v>
      </c>
      <c r="D140" s="68" t="s">
        <v>25</v>
      </c>
      <c r="E140" s="73">
        <f t="shared" si="11"/>
        <v>20000</v>
      </c>
      <c r="F140" s="120">
        <v>20000</v>
      </c>
      <c r="G140" s="121">
        <v>0</v>
      </c>
      <c r="H140" s="301">
        <v>0</v>
      </c>
      <c r="I140" s="301">
        <v>0</v>
      </c>
      <c r="J140" s="301"/>
      <c r="K140" s="122">
        <v>0</v>
      </c>
    </row>
    <row r="141" spans="1:11" ht="16">
      <c r="A141" s="970"/>
      <c r="B141" s="971"/>
      <c r="C141" s="971"/>
      <c r="D141" s="69" t="s">
        <v>26</v>
      </c>
      <c r="E141" s="73">
        <f t="shared" si="11"/>
        <v>0</v>
      </c>
      <c r="F141" s="123">
        <v>0</v>
      </c>
      <c r="G141" s="124">
        <v>0</v>
      </c>
      <c r="H141" s="302">
        <v>0</v>
      </c>
      <c r="I141" s="302">
        <v>0</v>
      </c>
      <c r="J141" s="302"/>
      <c r="K141" s="125">
        <v>0</v>
      </c>
    </row>
    <row r="142" spans="1:11" ht="16">
      <c r="A142" s="970"/>
      <c r="B142" s="971"/>
      <c r="C142" s="971"/>
      <c r="D142" s="69" t="s">
        <v>27</v>
      </c>
      <c r="E142" s="73">
        <f t="shared" si="11"/>
        <v>25000</v>
      </c>
      <c r="F142" s="123">
        <v>25000</v>
      </c>
      <c r="G142" s="124">
        <v>0</v>
      </c>
      <c r="H142" s="302">
        <v>0</v>
      </c>
      <c r="I142" s="302">
        <v>0</v>
      </c>
      <c r="J142" s="302"/>
      <c r="K142" s="125">
        <v>0</v>
      </c>
    </row>
    <row r="143" spans="1:11" ht="16">
      <c r="A143" s="970"/>
      <c r="B143" s="971"/>
      <c r="C143" s="971"/>
      <c r="D143" s="69" t="s">
        <v>28</v>
      </c>
      <c r="E143" s="73">
        <f t="shared" si="11"/>
        <v>0</v>
      </c>
      <c r="F143" s="123">
        <v>0</v>
      </c>
      <c r="G143" s="124">
        <v>0</v>
      </c>
      <c r="H143" s="302">
        <v>0</v>
      </c>
      <c r="I143" s="302">
        <v>0</v>
      </c>
      <c r="J143" s="302"/>
      <c r="K143" s="125">
        <v>0</v>
      </c>
    </row>
    <row r="144" spans="1:11" ht="16">
      <c r="A144" s="970"/>
      <c r="B144" s="971"/>
      <c r="C144" s="971"/>
      <c r="D144" s="69" t="s">
        <v>29</v>
      </c>
      <c r="E144" s="73">
        <f t="shared" si="11"/>
        <v>0</v>
      </c>
      <c r="F144" s="123">
        <v>0</v>
      </c>
      <c r="G144" s="124">
        <v>0</v>
      </c>
      <c r="H144" s="302">
        <v>0</v>
      </c>
      <c r="I144" s="302">
        <v>0</v>
      </c>
      <c r="J144" s="302"/>
      <c r="K144" s="125">
        <v>0</v>
      </c>
    </row>
    <row r="145" spans="1:11" ht="16">
      <c r="A145" s="970"/>
      <c r="B145" s="971"/>
      <c r="C145" s="971"/>
      <c r="D145" s="69" t="s">
        <v>30</v>
      </c>
      <c r="E145" s="73">
        <f t="shared" si="11"/>
        <v>0</v>
      </c>
      <c r="F145" s="123">
        <v>0</v>
      </c>
      <c r="G145" s="124">
        <v>0</v>
      </c>
      <c r="H145" s="302">
        <v>0</v>
      </c>
      <c r="I145" s="302">
        <v>0</v>
      </c>
      <c r="J145" s="302"/>
      <c r="K145" s="125">
        <v>0</v>
      </c>
    </row>
    <row r="146" spans="1:11" ht="16">
      <c r="A146" s="970"/>
      <c r="B146" s="971"/>
      <c r="C146" s="971"/>
      <c r="D146" s="69" t="s">
        <v>31</v>
      </c>
      <c r="E146" s="73">
        <f t="shared" si="11"/>
        <v>0</v>
      </c>
      <c r="F146" s="123">
        <v>0</v>
      </c>
      <c r="G146" s="124">
        <v>0</v>
      </c>
      <c r="H146" s="302">
        <v>0</v>
      </c>
      <c r="I146" s="302">
        <v>0</v>
      </c>
      <c r="J146" s="302"/>
      <c r="K146" s="125">
        <v>0</v>
      </c>
    </row>
    <row r="147" spans="1:11" ht="16">
      <c r="A147" s="970"/>
      <c r="B147" s="971"/>
      <c r="C147" s="971"/>
      <c r="D147" s="69" t="s">
        <v>32</v>
      </c>
      <c r="E147" s="73">
        <f t="shared" si="11"/>
        <v>0</v>
      </c>
      <c r="F147" s="123">
        <v>0</v>
      </c>
      <c r="G147" s="124">
        <v>0</v>
      </c>
      <c r="H147" s="302">
        <v>0</v>
      </c>
      <c r="I147" s="302">
        <v>0</v>
      </c>
      <c r="J147" s="302"/>
      <c r="K147" s="125">
        <v>0</v>
      </c>
    </row>
    <row r="148" spans="1:11" ht="16">
      <c r="A148" s="970"/>
      <c r="B148" s="971"/>
      <c r="C148" s="971"/>
      <c r="D148" s="69" t="s">
        <v>33</v>
      </c>
      <c r="E148" s="73">
        <f t="shared" si="11"/>
        <v>0</v>
      </c>
      <c r="F148" s="123">
        <v>0</v>
      </c>
      <c r="G148" s="124">
        <v>0</v>
      </c>
      <c r="H148" s="302">
        <v>0</v>
      </c>
      <c r="I148" s="302">
        <v>0</v>
      </c>
      <c r="J148" s="302"/>
      <c r="K148" s="125">
        <v>0</v>
      </c>
    </row>
    <row r="149" spans="1:11" ht="17" thickBot="1">
      <c r="A149" s="970"/>
      <c r="B149" s="971"/>
      <c r="C149" s="971"/>
      <c r="D149" s="70" t="s">
        <v>34</v>
      </c>
      <c r="E149" s="74">
        <f t="shared" si="11"/>
        <v>0</v>
      </c>
      <c r="F149" s="126">
        <v>0</v>
      </c>
      <c r="G149" s="127">
        <v>0</v>
      </c>
      <c r="H149" s="303">
        <v>0</v>
      </c>
      <c r="I149" s="303">
        <v>0</v>
      </c>
      <c r="J149" s="303"/>
      <c r="K149" s="128">
        <v>0</v>
      </c>
    </row>
    <row r="150" spans="1:11" ht="16" thickBot="1">
      <c r="A150" s="974" t="s">
        <v>344</v>
      </c>
      <c r="B150" s="975"/>
      <c r="C150" s="975"/>
      <c r="D150" s="82"/>
      <c r="E150" s="78">
        <f t="shared" ref="E150:K150" si="12">SUM(E151:E170)</f>
        <v>0</v>
      </c>
      <c r="F150" s="79">
        <f t="shared" si="12"/>
        <v>0</v>
      </c>
      <c r="G150" s="79">
        <f t="shared" si="12"/>
        <v>0</v>
      </c>
      <c r="H150" s="296">
        <f t="shared" si="12"/>
        <v>0</v>
      </c>
      <c r="I150" s="296">
        <f t="shared" si="12"/>
        <v>0</v>
      </c>
      <c r="J150" s="296"/>
      <c r="K150" s="80">
        <f t="shared" si="12"/>
        <v>0</v>
      </c>
    </row>
    <row r="151" spans="1:11" ht="16">
      <c r="A151" s="970" t="s">
        <v>346</v>
      </c>
      <c r="B151" s="971" t="s">
        <v>80</v>
      </c>
      <c r="C151" s="971">
        <v>633013</v>
      </c>
      <c r="D151" s="68" t="s">
        <v>25</v>
      </c>
      <c r="E151" s="65">
        <f t="shared" ref="E151:E170" si="13">SUM(F151:K151)</f>
        <v>0</v>
      </c>
      <c r="F151" s="129">
        <v>0</v>
      </c>
      <c r="G151" s="130">
        <v>0</v>
      </c>
      <c r="H151" s="297">
        <v>0</v>
      </c>
      <c r="I151" s="297">
        <v>0</v>
      </c>
      <c r="J151" s="297"/>
      <c r="K151" s="135">
        <v>0</v>
      </c>
    </row>
    <row r="152" spans="1:11" ht="16">
      <c r="A152" s="970"/>
      <c r="B152" s="971"/>
      <c r="C152" s="971"/>
      <c r="D152" s="69" t="s">
        <v>26</v>
      </c>
      <c r="E152" s="66">
        <f t="shared" si="13"/>
        <v>0</v>
      </c>
      <c r="F152" s="131">
        <v>0</v>
      </c>
      <c r="G152" s="132">
        <v>0</v>
      </c>
      <c r="H152" s="298">
        <v>0</v>
      </c>
      <c r="I152" s="298">
        <v>0</v>
      </c>
      <c r="J152" s="298"/>
      <c r="K152" s="136">
        <v>0</v>
      </c>
    </row>
    <row r="153" spans="1:11" ht="16">
      <c r="A153" s="970"/>
      <c r="B153" s="971"/>
      <c r="C153" s="971"/>
      <c r="D153" s="69" t="s">
        <v>27</v>
      </c>
      <c r="E153" s="66">
        <f t="shared" si="13"/>
        <v>0</v>
      </c>
      <c r="F153" s="131">
        <v>0</v>
      </c>
      <c r="G153" s="132">
        <v>0</v>
      </c>
      <c r="H153" s="298">
        <v>0</v>
      </c>
      <c r="I153" s="298">
        <v>0</v>
      </c>
      <c r="J153" s="298"/>
      <c r="K153" s="136">
        <v>0</v>
      </c>
    </row>
    <row r="154" spans="1:11" ht="16">
      <c r="A154" s="970"/>
      <c r="B154" s="971"/>
      <c r="C154" s="971"/>
      <c r="D154" s="69" t="s">
        <v>28</v>
      </c>
      <c r="E154" s="66">
        <f t="shared" si="13"/>
        <v>0</v>
      </c>
      <c r="F154" s="131">
        <v>0</v>
      </c>
      <c r="G154" s="132">
        <v>0</v>
      </c>
      <c r="H154" s="298">
        <v>0</v>
      </c>
      <c r="I154" s="298">
        <v>0</v>
      </c>
      <c r="J154" s="298"/>
      <c r="K154" s="136">
        <v>0</v>
      </c>
    </row>
    <row r="155" spans="1:11" ht="16">
      <c r="A155" s="970"/>
      <c r="B155" s="971"/>
      <c r="C155" s="971"/>
      <c r="D155" s="69" t="s">
        <v>29</v>
      </c>
      <c r="E155" s="66">
        <f t="shared" si="13"/>
        <v>0</v>
      </c>
      <c r="F155" s="131">
        <v>0</v>
      </c>
      <c r="G155" s="132">
        <v>0</v>
      </c>
      <c r="H155" s="298">
        <v>0</v>
      </c>
      <c r="I155" s="298">
        <v>0</v>
      </c>
      <c r="J155" s="298"/>
      <c r="K155" s="136">
        <v>0</v>
      </c>
    </row>
    <row r="156" spans="1:11" ht="16">
      <c r="A156" s="970"/>
      <c r="B156" s="971"/>
      <c r="C156" s="971"/>
      <c r="D156" s="69" t="s">
        <v>30</v>
      </c>
      <c r="E156" s="66">
        <f t="shared" si="13"/>
        <v>0</v>
      </c>
      <c r="F156" s="131">
        <v>0</v>
      </c>
      <c r="G156" s="132">
        <v>0</v>
      </c>
      <c r="H156" s="298">
        <v>0</v>
      </c>
      <c r="I156" s="298">
        <v>0</v>
      </c>
      <c r="J156" s="298"/>
      <c r="K156" s="136">
        <v>0</v>
      </c>
    </row>
    <row r="157" spans="1:11" ht="16">
      <c r="A157" s="970"/>
      <c r="B157" s="971"/>
      <c r="C157" s="971"/>
      <c r="D157" s="69" t="s">
        <v>31</v>
      </c>
      <c r="E157" s="66">
        <f t="shared" si="13"/>
        <v>0</v>
      </c>
      <c r="F157" s="131">
        <v>0</v>
      </c>
      <c r="G157" s="132">
        <v>0</v>
      </c>
      <c r="H157" s="298">
        <v>0</v>
      </c>
      <c r="I157" s="298">
        <v>0</v>
      </c>
      <c r="J157" s="298"/>
      <c r="K157" s="136">
        <v>0</v>
      </c>
    </row>
    <row r="158" spans="1:11" ht="16">
      <c r="A158" s="970"/>
      <c r="B158" s="971"/>
      <c r="C158" s="971"/>
      <c r="D158" s="69" t="s">
        <v>32</v>
      </c>
      <c r="E158" s="66">
        <f t="shared" si="13"/>
        <v>0</v>
      </c>
      <c r="F158" s="131">
        <v>0</v>
      </c>
      <c r="G158" s="132">
        <v>0</v>
      </c>
      <c r="H158" s="298">
        <v>0</v>
      </c>
      <c r="I158" s="298">
        <v>0</v>
      </c>
      <c r="J158" s="298"/>
      <c r="K158" s="136">
        <v>0</v>
      </c>
    </row>
    <row r="159" spans="1:11" ht="16">
      <c r="A159" s="970"/>
      <c r="B159" s="971"/>
      <c r="C159" s="971"/>
      <c r="D159" s="69" t="s">
        <v>33</v>
      </c>
      <c r="E159" s="66">
        <f t="shared" si="13"/>
        <v>0</v>
      </c>
      <c r="F159" s="131">
        <v>0</v>
      </c>
      <c r="G159" s="132">
        <v>0</v>
      </c>
      <c r="H159" s="298">
        <v>0</v>
      </c>
      <c r="I159" s="298">
        <v>0</v>
      </c>
      <c r="J159" s="298"/>
      <c r="K159" s="136">
        <v>0</v>
      </c>
    </row>
    <row r="160" spans="1:11" ht="17" thickBot="1">
      <c r="A160" s="970"/>
      <c r="B160" s="971"/>
      <c r="C160" s="971"/>
      <c r="D160" s="70" t="s">
        <v>34</v>
      </c>
      <c r="E160" s="67">
        <f t="shared" si="13"/>
        <v>0</v>
      </c>
      <c r="F160" s="133">
        <v>0</v>
      </c>
      <c r="G160" s="134">
        <v>0</v>
      </c>
      <c r="H160" s="299">
        <v>0</v>
      </c>
      <c r="I160" s="299">
        <v>0</v>
      </c>
      <c r="J160" s="299"/>
      <c r="K160" s="137">
        <v>0</v>
      </c>
    </row>
    <row r="161" spans="1:11" ht="16">
      <c r="A161" s="970" t="s">
        <v>345</v>
      </c>
      <c r="B161" s="971"/>
      <c r="C161" s="971">
        <v>637031</v>
      </c>
      <c r="D161" s="68" t="s">
        <v>25</v>
      </c>
      <c r="E161" s="66">
        <f t="shared" si="13"/>
        <v>0</v>
      </c>
      <c r="F161" s="129">
        <v>0</v>
      </c>
      <c r="G161" s="130">
        <v>0</v>
      </c>
      <c r="H161" s="297">
        <v>0</v>
      </c>
      <c r="I161" s="297">
        <v>0</v>
      </c>
      <c r="J161" s="297"/>
      <c r="K161" s="135">
        <v>0</v>
      </c>
    </row>
    <row r="162" spans="1:11" ht="16">
      <c r="A162" s="970"/>
      <c r="B162" s="971"/>
      <c r="C162" s="971"/>
      <c r="D162" s="69" t="s">
        <v>26</v>
      </c>
      <c r="E162" s="66">
        <f t="shared" si="13"/>
        <v>0</v>
      </c>
      <c r="F162" s="131">
        <v>0</v>
      </c>
      <c r="G162" s="132">
        <v>0</v>
      </c>
      <c r="H162" s="298">
        <v>0</v>
      </c>
      <c r="I162" s="298">
        <v>0</v>
      </c>
      <c r="J162" s="298"/>
      <c r="K162" s="136">
        <v>0</v>
      </c>
    </row>
    <row r="163" spans="1:11" ht="16">
      <c r="A163" s="970"/>
      <c r="B163" s="971"/>
      <c r="C163" s="971"/>
      <c r="D163" s="69" t="s">
        <v>27</v>
      </c>
      <c r="E163" s="66">
        <f t="shared" si="13"/>
        <v>0</v>
      </c>
      <c r="F163" s="131">
        <v>0</v>
      </c>
      <c r="G163" s="132">
        <v>0</v>
      </c>
      <c r="H163" s="298">
        <v>0</v>
      </c>
      <c r="I163" s="298">
        <v>0</v>
      </c>
      <c r="J163" s="298"/>
      <c r="K163" s="136">
        <v>0</v>
      </c>
    </row>
    <row r="164" spans="1:11" ht="16">
      <c r="A164" s="970"/>
      <c r="B164" s="971"/>
      <c r="C164" s="971"/>
      <c r="D164" s="69" t="s">
        <v>28</v>
      </c>
      <c r="E164" s="66">
        <f t="shared" si="13"/>
        <v>0</v>
      </c>
      <c r="F164" s="131">
        <v>0</v>
      </c>
      <c r="G164" s="132">
        <v>0</v>
      </c>
      <c r="H164" s="298">
        <v>0</v>
      </c>
      <c r="I164" s="298">
        <v>0</v>
      </c>
      <c r="J164" s="298"/>
      <c r="K164" s="136">
        <v>0</v>
      </c>
    </row>
    <row r="165" spans="1:11" ht="16">
      <c r="A165" s="970"/>
      <c r="B165" s="971"/>
      <c r="C165" s="971"/>
      <c r="D165" s="69" t="s">
        <v>29</v>
      </c>
      <c r="E165" s="66">
        <f t="shared" si="13"/>
        <v>0</v>
      </c>
      <c r="F165" s="131">
        <v>0</v>
      </c>
      <c r="G165" s="132">
        <v>0</v>
      </c>
      <c r="H165" s="298">
        <v>0</v>
      </c>
      <c r="I165" s="298">
        <v>0</v>
      </c>
      <c r="J165" s="298"/>
      <c r="K165" s="136">
        <v>0</v>
      </c>
    </row>
    <row r="166" spans="1:11" ht="16">
      <c r="A166" s="970"/>
      <c r="B166" s="971"/>
      <c r="C166" s="971"/>
      <c r="D166" s="69" t="s">
        <v>30</v>
      </c>
      <c r="E166" s="66">
        <f t="shared" si="13"/>
        <v>0</v>
      </c>
      <c r="F166" s="131">
        <v>0</v>
      </c>
      <c r="G166" s="132">
        <v>0</v>
      </c>
      <c r="H166" s="298">
        <v>0</v>
      </c>
      <c r="I166" s="298">
        <v>0</v>
      </c>
      <c r="J166" s="298"/>
      <c r="K166" s="136">
        <v>0</v>
      </c>
    </row>
    <row r="167" spans="1:11" ht="16">
      <c r="A167" s="970"/>
      <c r="B167" s="971"/>
      <c r="C167" s="971"/>
      <c r="D167" s="69" t="s">
        <v>31</v>
      </c>
      <c r="E167" s="66">
        <f t="shared" si="13"/>
        <v>0</v>
      </c>
      <c r="F167" s="131">
        <v>0</v>
      </c>
      <c r="G167" s="132">
        <v>0</v>
      </c>
      <c r="H167" s="298">
        <v>0</v>
      </c>
      <c r="I167" s="298">
        <v>0</v>
      </c>
      <c r="J167" s="298"/>
      <c r="K167" s="136">
        <v>0</v>
      </c>
    </row>
    <row r="168" spans="1:11" ht="16">
      <c r="A168" s="970"/>
      <c r="B168" s="971"/>
      <c r="C168" s="971"/>
      <c r="D168" s="69" t="s">
        <v>32</v>
      </c>
      <c r="E168" s="66">
        <f t="shared" si="13"/>
        <v>0</v>
      </c>
      <c r="F168" s="131">
        <v>0</v>
      </c>
      <c r="G168" s="132">
        <v>0</v>
      </c>
      <c r="H168" s="298">
        <v>0</v>
      </c>
      <c r="I168" s="298">
        <v>0</v>
      </c>
      <c r="J168" s="298"/>
      <c r="K168" s="136">
        <v>0</v>
      </c>
    </row>
    <row r="169" spans="1:11" ht="16">
      <c r="A169" s="970"/>
      <c r="B169" s="971"/>
      <c r="C169" s="971"/>
      <c r="D169" s="69" t="s">
        <v>33</v>
      </c>
      <c r="E169" s="66">
        <f t="shared" si="13"/>
        <v>0</v>
      </c>
      <c r="F169" s="131">
        <v>0</v>
      </c>
      <c r="G169" s="132">
        <v>0</v>
      </c>
      <c r="H169" s="298">
        <v>0</v>
      </c>
      <c r="I169" s="298">
        <v>0</v>
      </c>
      <c r="J169" s="298"/>
      <c r="K169" s="136">
        <v>0</v>
      </c>
    </row>
    <row r="170" spans="1:11" ht="17" thickBot="1">
      <c r="A170" s="970"/>
      <c r="B170" s="971"/>
      <c r="C170" s="971"/>
      <c r="D170" s="70" t="s">
        <v>34</v>
      </c>
      <c r="E170" s="67">
        <f t="shared" si="13"/>
        <v>0</v>
      </c>
      <c r="F170" s="133">
        <v>0</v>
      </c>
      <c r="G170" s="134">
        <v>0</v>
      </c>
      <c r="H170" s="299">
        <v>0</v>
      </c>
      <c r="I170" s="299">
        <v>0</v>
      </c>
      <c r="J170" s="299"/>
      <c r="K170" s="137">
        <v>0</v>
      </c>
    </row>
  </sheetData>
  <mergeCells count="52">
    <mergeCell ref="A150:C150"/>
    <mergeCell ref="A151:A160"/>
    <mergeCell ref="B151:B160"/>
    <mergeCell ref="C151:C160"/>
    <mergeCell ref="A161:A170"/>
    <mergeCell ref="B161:B170"/>
    <mergeCell ref="C161:C170"/>
    <mergeCell ref="A36:A45"/>
    <mergeCell ref="B36:B45"/>
    <mergeCell ref="C36:C45"/>
    <mergeCell ref="A3:C3"/>
    <mergeCell ref="A46:A55"/>
    <mergeCell ref="B46:B55"/>
    <mergeCell ref="C46:C55"/>
    <mergeCell ref="A15:A24"/>
    <mergeCell ref="B15:B24"/>
    <mergeCell ref="C15:C24"/>
    <mergeCell ref="A26:A35"/>
    <mergeCell ref="B26:B35"/>
    <mergeCell ref="C26:C35"/>
    <mergeCell ref="C5:C14"/>
    <mergeCell ref="A5:A14"/>
    <mergeCell ref="B5:B14"/>
    <mergeCell ref="A56:C56"/>
    <mergeCell ref="A58:A67"/>
    <mergeCell ref="B58:B67"/>
    <mergeCell ref="C58:C67"/>
    <mergeCell ref="A68:A77"/>
    <mergeCell ref="B68:B77"/>
    <mergeCell ref="C68:C77"/>
    <mergeCell ref="A119:A128"/>
    <mergeCell ref="B119:B128"/>
    <mergeCell ref="C119:C128"/>
    <mergeCell ref="A1:D1"/>
    <mergeCell ref="A99:A108"/>
    <mergeCell ref="B99:B108"/>
    <mergeCell ref="C99:C108"/>
    <mergeCell ref="A109:A118"/>
    <mergeCell ref="B109:B118"/>
    <mergeCell ref="C109:C118"/>
    <mergeCell ref="A79:A88"/>
    <mergeCell ref="B79:B88"/>
    <mergeCell ref="C79:C88"/>
    <mergeCell ref="A89:A98"/>
    <mergeCell ref="B89:B98"/>
    <mergeCell ref="C89:C98"/>
    <mergeCell ref="A130:A139"/>
    <mergeCell ref="B130:B139"/>
    <mergeCell ref="C130:C139"/>
    <mergeCell ref="A140:A149"/>
    <mergeCell ref="B140:B149"/>
    <mergeCell ref="C140:C149"/>
  </mergeCells>
  <pageMargins left="0.7" right="0.7" top="0.75" bottom="0.75" header="0.3" footer="0.3"/>
  <pageSetup paperSize="9" scale="29" orientation="portrait" r:id="rId1"/>
  <ignoredErrors>
    <ignoredError sqref="E25 E78" formula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CC"/>
    <outlinePr summaryBelow="0" summaryRight="0"/>
  </sheetPr>
  <dimension ref="A1:L84"/>
  <sheetViews>
    <sheetView view="pageBreakPreview" topLeftCell="A28" zoomScale="80" zoomScaleNormal="85" zoomScaleSheetLayoutView="80" workbookViewId="0">
      <selection activeCell="E83" sqref="E83"/>
    </sheetView>
  </sheetViews>
  <sheetFormatPr baseColWidth="10" defaultColWidth="8.83203125" defaultRowHeight="15" outlineLevelRow="1" outlineLevelCol="1"/>
  <cols>
    <col min="1" max="1" width="22.5" customWidth="1"/>
    <col min="2" max="2" width="23.33203125" customWidth="1"/>
    <col min="3" max="3" width="22.5" customWidth="1"/>
    <col min="5" max="5" width="17.83203125" customWidth="1"/>
    <col min="6" max="10" width="19.33203125" customWidth="1" outlineLevel="1"/>
    <col min="11" max="11" width="31" customWidth="1" outlineLevel="1"/>
    <col min="12" max="12" width="19" customWidth="1"/>
  </cols>
  <sheetData>
    <row r="1" spans="1:12" ht="36" customHeight="1" thickBot="1">
      <c r="A1" s="972" t="s">
        <v>100</v>
      </c>
      <c r="B1" s="972"/>
      <c r="C1" s="972"/>
      <c r="D1" s="973"/>
      <c r="E1" s="71" t="s">
        <v>35</v>
      </c>
      <c r="F1" s="332" t="s">
        <v>377</v>
      </c>
      <c r="G1" s="332" t="s">
        <v>378</v>
      </c>
      <c r="H1" s="332" t="s">
        <v>379</v>
      </c>
      <c r="I1" s="332" t="s">
        <v>380</v>
      </c>
      <c r="J1" s="332" t="s">
        <v>381</v>
      </c>
      <c r="K1" s="332" t="s">
        <v>350</v>
      </c>
      <c r="L1" s="332" t="s">
        <v>343</v>
      </c>
    </row>
    <row r="2" spans="1:12" ht="16" thickBot="1">
      <c r="A2" s="41" t="s">
        <v>0</v>
      </c>
      <c r="B2" s="76" t="s">
        <v>77</v>
      </c>
      <c r="C2" s="76" t="s">
        <v>76</v>
      </c>
      <c r="D2" s="76" t="s">
        <v>23</v>
      </c>
      <c r="E2" s="17"/>
      <c r="F2" s="17"/>
      <c r="G2" s="17"/>
      <c r="H2" s="17"/>
      <c r="I2" s="17"/>
      <c r="J2" s="17"/>
      <c r="K2" s="17"/>
      <c r="L2" s="17"/>
    </row>
    <row r="3" spans="1:12" ht="16" thickBot="1">
      <c r="A3" s="980" t="s">
        <v>90</v>
      </c>
      <c r="B3" s="980"/>
      <c r="C3" s="980"/>
      <c r="D3" s="75"/>
      <c r="E3" s="78">
        <f t="shared" ref="E3:L3" si="0">SUM(E4:E33)</f>
        <v>719000</v>
      </c>
      <c r="F3" s="79">
        <f t="shared" si="0"/>
        <v>0</v>
      </c>
      <c r="G3" s="79">
        <f t="shared" si="0"/>
        <v>575000</v>
      </c>
      <c r="H3" s="296">
        <f t="shared" si="0"/>
        <v>0</v>
      </c>
      <c r="I3" s="296"/>
      <c r="J3" s="296">
        <f t="shared" si="0"/>
        <v>0</v>
      </c>
      <c r="K3" s="296">
        <f>SUM(K4:K33)</f>
        <v>0</v>
      </c>
      <c r="L3" s="80">
        <f t="shared" si="0"/>
        <v>0</v>
      </c>
    </row>
    <row r="4" spans="1:12" ht="16" outlineLevel="1">
      <c r="A4" s="970" t="s">
        <v>92</v>
      </c>
      <c r="B4" s="970" t="s">
        <v>95</v>
      </c>
      <c r="C4" s="971">
        <v>713002</v>
      </c>
      <c r="D4" s="68" t="s">
        <v>25</v>
      </c>
      <c r="E4" s="72">
        <f>SUM(F4:L4)</f>
        <v>0</v>
      </c>
      <c r="F4" s="120">
        <v>0</v>
      </c>
      <c r="G4" s="121"/>
      <c r="H4" s="301"/>
      <c r="I4" s="301"/>
      <c r="J4" s="301">
        <v>0</v>
      </c>
      <c r="K4" s="301">
        <v>0</v>
      </c>
      <c r="L4" s="122">
        <v>0</v>
      </c>
    </row>
    <row r="5" spans="1:12" ht="16" outlineLevel="1">
      <c r="A5" s="970"/>
      <c r="B5" s="971"/>
      <c r="C5" s="971"/>
      <c r="D5" s="69" t="s">
        <v>26</v>
      </c>
      <c r="E5" s="73">
        <f t="shared" ref="E5:E33" si="1">SUM(F5:L5)</f>
        <v>599000</v>
      </c>
      <c r="F5" s="123">
        <v>0</v>
      </c>
      <c r="G5" s="772">
        <v>455000</v>
      </c>
      <c r="H5" s="773">
        <v>0</v>
      </c>
      <c r="I5" s="773">
        <v>144000</v>
      </c>
      <c r="J5" s="302">
        <v>0</v>
      </c>
      <c r="K5" s="302">
        <v>0</v>
      </c>
      <c r="L5" s="125">
        <v>0</v>
      </c>
    </row>
    <row r="6" spans="1:12" ht="16" outlineLevel="1">
      <c r="A6" s="970"/>
      <c r="B6" s="971"/>
      <c r="C6" s="971"/>
      <c r="D6" s="69" t="s">
        <v>27</v>
      </c>
      <c r="E6" s="73">
        <f t="shared" si="1"/>
        <v>120000</v>
      </c>
      <c r="F6" s="123">
        <v>0</v>
      </c>
      <c r="G6" s="772">
        <v>120000</v>
      </c>
      <c r="H6" s="773">
        <v>0</v>
      </c>
      <c r="I6" s="773">
        <v>0</v>
      </c>
      <c r="J6" s="302">
        <v>0</v>
      </c>
      <c r="K6" s="302">
        <v>0</v>
      </c>
      <c r="L6" s="125">
        <v>0</v>
      </c>
    </row>
    <row r="7" spans="1:12" ht="16" outlineLevel="1">
      <c r="A7" s="970"/>
      <c r="B7" s="971"/>
      <c r="C7" s="971"/>
      <c r="D7" s="69" t="s">
        <v>28</v>
      </c>
      <c r="E7" s="73">
        <f t="shared" si="1"/>
        <v>0</v>
      </c>
      <c r="F7" s="123">
        <v>0</v>
      </c>
      <c r="G7" s="124">
        <v>0</v>
      </c>
      <c r="H7" s="302">
        <v>0</v>
      </c>
      <c r="I7" s="302">
        <v>0</v>
      </c>
      <c r="J7" s="302">
        <v>0</v>
      </c>
      <c r="K7" s="302">
        <v>0</v>
      </c>
      <c r="L7" s="125">
        <v>0</v>
      </c>
    </row>
    <row r="8" spans="1:12" ht="16" outlineLevel="1">
      <c r="A8" s="970"/>
      <c r="B8" s="971"/>
      <c r="C8" s="971"/>
      <c r="D8" s="69" t="s">
        <v>29</v>
      </c>
      <c r="E8" s="73">
        <f t="shared" si="1"/>
        <v>0</v>
      </c>
      <c r="F8" s="123">
        <v>0</v>
      </c>
      <c r="G8" s="124">
        <v>0</v>
      </c>
      <c r="H8" s="302">
        <v>0</v>
      </c>
      <c r="I8" s="302">
        <v>0</v>
      </c>
      <c r="J8" s="302">
        <v>0</v>
      </c>
      <c r="K8" s="302">
        <v>0</v>
      </c>
      <c r="L8" s="125">
        <v>0</v>
      </c>
    </row>
    <row r="9" spans="1:12" ht="16" outlineLevel="1">
      <c r="A9" s="970"/>
      <c r="B9" s="971"/>
      <c r="C9" s="971"/>
      <c r="D9" s="69" t="s">
        <v>30</v>
      </c>
      <c r="E9" s="73">
        <f t="shared" si="1"/>
        <v>0</v>
      </c>
      <c r="F9" s="123">
        <v>0</v>
      </c>
      <c r="G9" s="124">
        <v>0</v>
      </c>
      <c r="H9" s="302">
        <v>0</v>
      </c>
      <c r="I9" s="302">
        <v>0</v>
      </c>
      <c r="J9" s="302">
        <v>0</v>
      </c>
      <c r="K9" s="302">
        <v>0</v>
      </c>
      <c r="L9" s="125">
        <v>0</v>
      </c>
    </row>
    <row r="10" spans="1:12" ht="16" outlineLevel="1">
      <c r="A10" s="970"/>
      <c r="B10" s="971"/>
      <c r="C10" s="971"/>
      <c r="D10" s="69" t="s">
        <v>31</v>
      </c>
      <c r="E10" s="73">
        <f t="shared" si="1"/>
        <v>0</v>
      </c>
      <c r="F10" s="123">
        <v>0</v>
      </c>
      <c r="G10" s="124">
        <v>0</v>
      </c>
      <c r="H10" s="302">
        <v>0</v>
      </c>
      <c r="I10" s="302">
        <v>0</v>
      </c>
      <c r="J10" s="302">
        <v>0</v>
      </c>
      <c r="K10" s="302">
        <v>0</v>
      </c>
      <c r="L10" s="125">
        <v>0</v>
      </c>
    </row>
    <row r="11" spans="1:12" ht="16" outlineLevel="1">
      <c r="A11" s="970"/>
      <c r="B11" s="971"/>
      <c r="C11" s="971"/>
      <c r="D11" s="69" t="s">
        <v>32</v>
      </c>
      <c r="E11" s="73">
        <f t="shared" si="1"/>
        <v>0</v>
      </c>
      <c r="F11" s="123">
        <v>0</v>
      </c>
      <c r="G11" s="124">
        <v>0</v>
      </c>
      <c r="H11" s="302">
        <v>0</v>
      </c>
      <c r="I11" s="302">
        <v>0</v>
      </c>
      <c r="J11" s="302">
        <v>0</v>
      </c>
      <c r="K11" s="302">
        <v>0</v>
      </c>
      <c r="L11" s="125">
        <v>0</v>
      </c>
    </row>
    <row r="12" spans="1:12" ht="16" outlineLevel="1">
      <c r="A12" s="970"/>
      <c r="B12" s="971"/>
      <c r="C12" s="971"/>
      <c r="D12" s="69" t="s">
        <v>33</v>
      </c>
      <c r="E12" s="73">
        <f t="shared" si="1"/>
        <v>0</v>
      </c>
      <c r="F12" s="123">
        <v>0</v>
      </c>
      <c r="G12" s="124">
        <v>0</v>
      </c>
      <c r="H12" s="302">
        <v>0</v>
      </c>
      <c r="I12" s="302">
        <v>0</v>
      </c>
      <c r="J12" s="302">
        <v>0</v>
      </c>
      <c r="K12" s="302">
        <v>0</v>
      </c>
      <c r="L12" s="125">
        <v>0</v>
      </c>
    </row>
    <row r="13" spans="1:12" ht="17" outlineLevel="1" thickBot="1">
      <c r="A13" s="970"/>
      <c r="B13" s="971"/>
      <c r="C13" s="971"/>
      <c r="D13" s="70" t="s">
        <v>34</v>
      </c>
      <c r="E13" s="74">
        <f t="shared" si="1"/>
        <v>0</v>
      </c>
      <c r="F13" s="126">
        <v>0</v>
      </c>
      <c r="G13" s="127">
        <v>0</v>
      </c>
      <c r="H13" s="303">
        <v>0</v>
      </c>
      <c r="I13" s="303">
        <v>0</v>
      </c>
      <c r="J13" s="303">
        <v>0</v>
      </c>
      <c r="K13" s="303">
        <v>0</v>
      </c>
      <c r="L13" s="128">
        <v>0</v>
      </c>
    </row>
    <row r="14" spans="1:12" ht="15" customHeight="1" outlineLevel="1">
      <c r="A14" s="970" t="s">
        <v>93</v>
      </c>
      <c r="B14" s="970" t="s">
        <v>117</v>
      </c>
      <c r="C14" s="971">
        <v>633002</v>
      </c>
      <c r="D14" s="69" t="s">
        <v>25</v>
      </c>
      <c r="E14" s="73">
        <f t="shared" si="1"/>
        <v>0</v>
      </c>
      <c r="F14" s="618">
        <v>0</v>
      </c>
      <c r="G14" s="619">
        <v>0</v>
      </c>
      <c r="H14" s="620">
        <v>0</v>
      </c>
      <c r="I14" s="620">
        <v>0</v>
      </c>
      <c r="J14" s="620">
        <v>0</v>
      </c>
      <c r="K14" s="620">
        <v>0</v>
      </c>
      <c r="L14" s="621">
        <v>0</v>
      </c>
    </row>
    <row r="15" spans="1:12" ht="16" outlineLevel="1">
      <c r="A15" s="970"/>
      <c r="B15" s="971"/>
      <c r="C15" s="971"/>
      <c r="D15" s="69" t="s">
        <v>26</v>
      </c>
      <c r="E15" s="73">
        <f t="shared" si="1"/>
        <v>0</v>
      </c>
      <c r="F15" s="123">
        <v>0</v>
      </c>
      <c r="G15" s="124">
        <v>0</v>
      </c>
      <c r="H15" s="302">
        <v>0</v>
      </c>
      <c r="I15" s="302">
        <v>0</v>
      </c>
      <c r="J15" s="302">
        <v>0</v>
      </c>
      <c r="K15" s="302">
        <v>0</v>
      </c>
      <c r="L15" s="125">
        <v>0</v>
      </c>
    </row>
    <row r="16" spans="1:12" ht="16" outlineLevel="1">
      <c r="A16" s="970"/>
      <c r="B16" s="971"/>
      <c r="C16" s="971"/>
      <c r="D16" s="69" t="s">
        <v>27</v>
      </c>
      <c r="E16" s="73">
        <f t="shared" si="1"/>
        <v>0</v>
      </c>
      <c r="F16" s="123">
        <v>0</v>
      </c>
      <c r="G16" s="124">
        <v>0</v>
      </c>
      <c r="H16" s="302">
        <v>0</v>
      </c>
      <c r="I16" s="302">
        <v>0</v>
      </c>
      <c r="J16" s="302">
        <v>0</v>
      </c>
      <c r="K16" s="302">
        <v>0</v>
      </c>
      <c r="L16" s="125">
        <v>0</v>
      </c>
    </row>
    <row r="17" spans="1:12" ht="16" outlineLevel="1">
      <c r="A17" s="970"/>
      <c r="B17" s="971"/>
      <c r="C17" s="971"/>
      <c r="D17" s="69" t="s">
        <v>28</v>
      </c>
      <c r="E17" s="73">
        <f t="shared" si="1"/>
        <v>0</v>
      </c>
      <c r="F17" s="123">
        <v>0</v>
      </c>
      <c r="G17" s="124">
        <v>0</v>
      </c>
      <c r="H17" s="302">
        <v>0</v>
      </c>
      <c r="I17" s="302">
        <v>0</v>
      </c>
      <c r="J17" s="302">
        <v>0</v>
      </c>
      <c r="K17" s="302">
        <v>0</v>
      </c>
      <c r="L17" s="125">
        <v>0</v>
      </c>
    </row>
    <row r="18" spans="1:12" ht="16" outlineLevel="1">
      <c r="A18" s="970"/>
      <c r="B18" s="971"/>
      <c r="C18" s="971"/>
      <c r="D18" s="69" t="s">
        <v>29</v>
      </c>
      <c r="E18" s="73">
        <f t="shared" si="1"/>
        <v>0</v>
      </c>
      <c r="F18" s="123">
        <v>0</v>
      </c>
      <c r="G18" s="124">
        <v>0</v>
      </c>
      <c r="H18" s="302">
        <v>0</v>
      </c>
      <c r="I18" s="302">
        <v>0</v>
      </c>
      <c r="J18" s="302">
        <v>0</v>
      </c>
      <c r="K18" s="302">
        <v>0</v>
      </c>
      <c r="L18" s="125">
        <v>0</v>
      </c>
    </row>
    <row r="19" spans="1:12" ht="16" outlineLevel="1">
      <c r="A19" s="970"/>
      <c r="B19" s="971"/>
      <c r="C19" s="971"/>
      <c r="D19" s="69" t="s">
        <v>30</v>
      </c>
      <c r="E19" s="73">
        <f t="shared" si="1"/>
        <v>0</v>
      </c>
      <c r="F19" s="123">
        <v>0</v>
      </c>
      <c r="G19" s="124">
        <v>0</v>
      </c>
      <c r="H19" s="302">
        <v>0</v>
      </c>
      <c r="I19" s="302">
        <v>0</v>
      </c>
      <c r="J19" s="302">
        <v>0</v>
      </c>
      <c r="K19" s="302">
        <v>0</v>
      </c>
      <c r="L19" s="125">
        <v>0</v>
      </c>
    </row>
    <row r="20" spans="1:12" ht="16" outlineLevel="1">
      <c r="A20" s="970"/>
      <c r="B20" s="971"/>
      <c r="C20" s="971"/>
      <c r="D20" s="69" t="s">
        <v>31</v>
      </c>
      <c r="E20" s="73">
        <f t="shared" si="1"/>
        <v>0</v>
      </c>
      <c r="F20" s="123">
        <v>0</v>
      </c>
      <c r="G20" s="124">
        <v>0</v>
      </c>
      <c r="H20" s="302">
        <v>0</v>
      </c>
      <c r="I20" s="302">
        <v>0</v>
      </c>
      <c r="J20" s="302">
        <v>0</v>
      </c>
      <c r="K20" s="302">
        <v>0</v>
      </c>
      <c r="L20" s="125">
        <v>0</v>
      </c>
    </row>
    <row r="21" spans="1:12" ht="16" outlineLevel="1">
      <c r="A21" s="970"/>
      <c r="B21" s="971"/>
      <c r="C21" s="971"/>
      <c r="D21" s="69" t="s">
        <v>32</v>
      </c>
      <c r="E21" s="73">
        <f t="shared" si="1"/>
        <v>0</v>
      </c>
      <c r="F21" s="123">
        <v>0</v>
      </c>
      <c r="G21" s="124">
        <v>0</v>
      </c>
      <c r="H21" s="302">
        <v>0</v>
      </c>
      <c r="I21" s="302">
        <v>0</v>
      </c>
      <c r="J21" s="302">
        <v>0</v>
      </c>
      <c r="K21" s="302">
        <v>0</v>
      </c>
      <c r="L21" s="125">
        <v>0</v>
      </c>
    </row>
    <row r="22" spans="1:12" ht="16" outlineLevel="1">
      <c r="A22" s="970"/>
      <c r="B22" s="971"/>
      <c r="C22" s="971"/>
      <c r="D22" s="69" t="s">
        <v>33</v>
      </c>
      <c r="E22" s="73">
        <f t="shared" si="1"/>
        <v>0</v>
      </c>
      <c r="F22" s="123">
        <v>0</v>
      </c>
      <c r="G22" s="124">
        <v>0</v>
      </c>
      <c r="H22" s="302">
        <v>0</v>
      </c>
      <c r="I22" s="302">
        <v>0</v>
      </c>
      <c r="J22" s="302">
        <v>0</v>
      </c>
      <c r="K22" s="302">
        <v>0</v>
      </c>
      <c r="L22" s="125">
        <v>0</v>
      </c>
    </row>
    <row r="23" spans="1:12" ht="17" outlineLevel="1" thickBot="1">
      <c r="A23" s="970"/>
      <c r="B23" s="971"/>
      <c r="C23" s="971"/>
      <c r="D23" s="70" t="s">
        <v>34</v>
      </c>
      <c r="E23" s="74">
        <f t="shared" si="1"/>
        <v>0</v>
      </c>
      <c r="F23" s="126">
        <v>0</v>
      </c>
      <c r="G23" s="127">
        <v>0</v>
      </c>
      <c r="H23" s="303">
        <v>0</v>
      </c>
      <c r="I23" s="302">
        <v>0</v>
      </c>
      <c r="J23" s="303">
        <v>0</v>
      </c>
      <c r="K23" s="303">
        <v>0</v>
      </c>
      <c r="L23" s="128">
        <v>0</v>
      </c>
    </row>
    <row r="24" spans="1:12" ht="16" outlineLevel="1">
      <c r="A24" s="970" t="s">
        <v>94</v>
      </c>
      <c r="B24" s="971" t="s">
        <v>80</v>
      </c>
      <c r="C24" s="971">
        <v>637001</v>
      </c>
      <c r="D24" s="68" t="s">
        <v>25</v>
      </c>
      <c r="E24" s="73">
        <f t="shared" si="1"/>
        <v>0</v>
      </c>
      <c r="F24" s="120">
        <v>0</v>
      </c>
      <c r="G24" s="121">
        <v>0</v>
      </c>
      <c r="H24" s="301">
        <v>0</v>
      </c>
      <c r="I24" s="301">
        <v>0</v>
      </c>
      <c r="J24" s="301">
        <v>0</v>
      </c>
      <c r="K24" s="301">
        <v>0</v>
      </c>
      <c r="L24" s="122">
        <v>0</v>
      </c>
    </row>
    <row r="25" spans="1:12" ht="16" outlineLevel="1">
      <c r="A25" s="970"/>
      <c r="B25" s="971"/>
      <c r="C25" s="971"/>
      <c r="D25" s="69" t="s">
        <v>26</v>
      </c>
      <c r="E25" s="73">
        <f t="shared" si="1"/>
        <v>0</v>
      </c>
      <c r="F25" s="123">
        <v>0</v>
      </c>
      <c r="G25" s="124">
        <v>0</v>
      </c>
      <c r="H25" s="302">
        <v>0</v>
      </c>
      <c r="I25" s="302">
        <v>0</v>
      </c>
      <c r="J25" s="302">
        <v>0</v>
      </c>
      <c r="K25" s="302">
        <v>0</v>
      </c>
      <c r="L25" s="125">
        <v>0</v>
      </c>
    </row>
    <row r="26" spans="1:12" ht="16" outlineLevel="1">
      <c r="A26" s="970"/>
      <c r="B26" s="971"/>
      <c r="C26" s="971"/>
      <c r="D26" s="69" t="s">
        <v>27</v>
      </c>
      <c r="E26" s="73">
        <f t="shared" si="1"/>
        <v>0</v>
      </c>
      <c r="F26" s="123">
        <v>0</v>
      </c>
      <c r="G26" s="124">
        <v>0</v>
      </c>
      <c r="H26" s="302">
        <v>0</v>
      </c>
      <c r="I26" s="302">
        <v>0</v>
      </c>
      <c r="J26" s="302">
        <v>0</v>
      </c>
      <c r="K26" s="302">
        <v>0</v>
      </c>
      <c r="L26" s="125">
        <v>0</v>
      </c>
    </row>
    <row r="27" spans="1:12" ht="16" outlineLevel="1">
      <c r="A27" s="970"/>
      <c r="B27" s="971"/>
      <c r="C27" s="971"/>
      <c r="D27" s="69" t="s">
        <v>28</v>
      </c>
      <c r="E27" s="73">
        <f t="shared" si="1"/>
        <v>0</v>
      </c>
      <c r="F27" s="123">
        <v>0</v>
      </c>
      <c r="G27" s="124">
        <v>0</v>
      </c>
      <c r="H27" s="302">
        <v>0</v>
      </c>
      <c r="I27" s="302">
        <v>0</v>
      </c>
      <c r="J27" s="302">
        <v>0</v>
      </c>
      <c r="K27" s="302">
        <v>0</v>
      </c>
      <c r="L27" s="125">
        <v>0</v>
      </c>
    </row>
    <row r="28" spans="1:12" ht="16" outlineLevel="1">
      <c r="A28" s="970"/>
      <c r="B28" s="971"/>
      <c r="C28" s="971"/>
      <c r="D28" s="69" t="s">
        <v>29</v>
      </c>
      <c r="E28" s="73">
        <f t="shared" si="1"/>
        <v>0</v>
      </c>
      <c r="F28" s="123">
        <v>0</v>
      </c>
      <c r="G28" s="124">
        <v>0</v>
      </c>
      <c r="H28" s="302">
        <v>0</v>
      </c>
      <c r="I28" s="302">
        <v>0</v>
      </c>
      <c r="J28" s="302">
        <v>0</v>
      </c>
      <c r="K28" s="302">
        <v>0</v>
      </c>
      <c r="L28" s="125">
        <v>0</v>
      </c>
    </row>
    <row r="29" spans="1:12" ht="16" outlineLevel="1">
      <c r="A29" s="970"/>
      <c r="B29" s="971"/>
      <c r="C29" s="971"/>
      <c r="D29" s="69" t="s">
        <v>30</v>
      </c>
      <c r="E29" s="73">
        <f t="shared" si="1"/>
        <v>0</v>
      </c>
      <c r="F29" s="123">
        <v>0</v>
      </c>
      <c r="G29" s="124">
        <v>0</v>
      </c>
      <c r="H29" s="302">
        <v>0</v>
      </c>
      <c r="I29" s="302">
        <v>0</v>
      </c>
      <c r="J29" s="302">
        <v>0</v>
      </c>
      <c r="K29" s="302">
        <v>0</v>
      </c>
      <c r="L29" s="125">
        <v>0</v>
      </c>
    </row>
    <row r="30" spans="1:12" ht="16" outlineLevel="1">
      <c r="A30" s="970"/>
      <c r="B30" s="971"/>
      <c r="C30" s="971"/>
      <c r="D30" s="69" t="s">
        <v>31</v>
      </c>
      <c r="E30" s="73">
        <f t="shared" si="1"/>
        <v>0</v>
      </c>
      <c r="F30" s="123">
        <v>0</v>
      </c>
      <c r="G30" s="124">
        <v>0</v>
      </c>
      <c r="H30" s="302">
        <v>0</v>
      </c>
      <c r="I30" s="302">
        <v>0</v>
      </c>
      <c r="J30" s="302">
        <v>0</v>
      </c>
      <c r="K30" s="302">
        <v>0</v>
      </c>
      <c r="L30" s="125">
        <v>0</v>
      </c>
    </row>
    <row r="31" spans="1:12" ht="16" outlineLevel="1">
      <c r="A31" s="970"/>
      <c r="B31" s="971"/>
      <c r="C31" s="971"/>
      <c r="D31" s="69" t="s">
        <v>32</v>
      </c>
      <c r="E31" s="73">
        <f t="shared" si="1"/>
        <v>0</v>
      </c>
      <c r="F31" s="123">
        <v>0</v>
      </c>
      <c r="G31" s="124">
        <v>0</v>
      </c>
      <c r="H31" s="302">
        <v>0</v>
      </c>
      <c r="I31" s="302">
        <v>0</v>
      </c>
      <c r="J31" s="302">
        <v>0</v>
      </c>
      <c r="K31" s="302">
        <v>0</v>
      </c>
      <c r="L31" s="125">
        <v>0</v>
      </c>
    </row>
    <row r="32" spans="1:12" ht="16" outlineLevel="1">
      <c r="A32" s="970"/>
      <c r="B32" s="971"/>
      <c r="C32" s="971"/>
      <c r="D32" s="69" t="s">
        <v>33</v>
      </c>
      <c r="E32" s="73">
        <f t="shared" si="1"/>
        <v>0</v>
      </c>
      <c r="F32" s="123">
        <v>0</v>
      </c>
      <c r="G32" s="124">
        <v>0</v>
      </c>
      <c r="H32" s="302">
        <v>0</v>
      </c>
      <c r="I32" s="302">
        <v>0</v>
      </c>
      <c r="J32" s="302">
        <v>0</v>
      </c>
      <c r="K32" s="302">
        <v>0</v>
      </c>
      <c r="L32" s="125">
        <v>0</v>
      </c>
    </row>
    <row r="33" spans="1:12" ht="17" outlineLevel="1" thickBot="1">
      <c r="A33" s="970"/>
      <c r="B33" s="971"/>
      <c r="C33" s="971"/>
      <c r="D33" s="70" t="s">
        <v>34</v>
      </c>
      <c r="E33" s="73">
        <f t="shared" si="1"/>
        <v>0</v>
      </c>
      <c r="F33" s="126">
        <v>0</v>
      </c>
      <c r="G33" s="127">
        <v>0</v>
      </c>
      <c r="H33" s="303">
        <v>0</v>
      </c>
      <c r="I33" s="302">
        <v>0</v>
      </c>
      <c r="J33" s="303">
        <v>0</v>
      </c>
      <c r="K33" s="303">
        <v>0</v>
      </c>
      <c r="L33" s="128">
        <v>0</v>
      </c>
    </row>
    <row r="34" spans="1:12" ht="16" thickBot="1">
      <c r="A34" s="976" t="s">
        <v>91</v>
      </c>
      <c r="B34" s="976"/>
      <c r="C34" s="976"/>
      <c r="D34" s="77"/>
      <c r="E34" s="78">
        <f t="shared" ref="E34:L34" si="2">SUM(E35:E84)</f>
        <v>1405360</v>
      </c>
      <c r="F34" s="79">
        <f t="shared" si="2"/>
        <v>0</v>
      </c>
      <c r="G34" s="79">
        <f t="shared" si="2"/>
        <v>1085980</v>
      </c>
      <c r="H34" s="296">
        <f t="shared" si="2"/>
        <v>0</v>
      </c>
      <c r="I34" s="296">
        <f t="shared" si="2"/>
        <v>319380</v>
      </c>
      <c r="J34" s="296">
        <f t="shared" si="2"/>
        <v>0</v>
      </c>
      <c r="K34" s="296">
        <f>SUM(K35:K84)</f>
        <v>0</v>
      </c>
      <c r="L34" s="80">
        <f t="shared" si="2"/>
        <v>0</v>
      </c>
    </row>
    <row r="35" spans="1:12" ht="16" outlineLevel="1">
      <c r="A35" s="970" t="s">
        <v>96</v>
      </c>
      <c r="B35" s="971" t="s">
        <v>83</v>
      </c>
      <c r="C35" s="971">
        <v>635002</v>
      </c>
      <c r="D35" s="68" t="s">
        <v>25</v>
      </c>
      <c r="E35" s="72">
        <f t="shared" ref="E35:E84" si="3">SUM(F35:L35)</f>
        <v>0</v>
      </c>
      <c r="F35" s="120"/>
      <c r="G35" s="121"/>
      <c r="H35" s="301"/>
      <c r="I35" s="301"/>
      <c r="J35" s="301">
        <v>0</v>
      </c>
      <c r="K35" s="301">
        <v>0</v>
      </c>
      <c r="L35" s="122">
        <v>0</v>
      </c>
    </row>
    <row r="36" spans="1:12" ht="16" outlineLevel="1">
      <c r="A36" s="970"/>
      <c r="B36" s="971"/>
      <c r="C36" s="971"/>
      <c r="D36" s="69" t="s">
        <v>26</v>
      </c>
      <c r="E36" s="73">
        <f t="shared" si="3"/>
        <v>0</v>
      </c>
      <c r="F36" s="123"/>
      <c r="G36" s="124"/>
      <c r="H36" s="302"/>
      <c r="I36" s="302"/>
      <c r="J36" s="302">
        <v>0</v>
      </c>
      <c r="K36" s="302">
        <v>0</v>
      </c>
      <c r="L36" s="125">
        <v>0</v>
      </c>
    </row>
    <row r="37" spans="1:12" ht="16" outlineLevel="1">
      <c r="A37" s="970"/>
      <c r="B37" s="971"/>
      <c r="C37" s="971"/>
      <c r="D37" s="69" t="s">
        <v>27</v>
      </c>
      <c r="E37" s="73">
        <f t="shared" si="3"/>
        <v>51780</v>
      </c>
      <c r="F37" s="123"/>
      <c r="G37" s="124">
        <v>43140</v>
      </c>
      <c r="H37" s="302"/>
      <c r="I37" s="302">
        <v>8640</v>
      </c>
      <c r="J37" s="302">
        <v>0</v>
      </c>
      <c r="K37" s="302">
        <v>0</v>
      </c>
      <c r="L37" s="125">
        <v>0</v>
      </c>
    </row>
    <row r="38" spans="1:12" ht="16" outlineLevel="1">
      <c r="A38" s="970"/>
      <c r="B38" s="971"/>
      <c r="C38" s="971"/>
      <c r="D38" s="69" t="s">
        <v>28</v>
      </c>
      <c r="E38" s="73">
        <f t="shared" si="3"/>
        <v>51780</v>
      </c>
      <c r="F38" s="123"/>
      <c r="G38" s="124">
        <v>43140</v>
      </c>
      <c r="H38" s="302"/>
      <c r="I38" s="302">
        <v>8640</v>
      </c>
      <c r="J38" s="302">
        <v>0</v>
      </c>
      <c r="K38" s="302">
        <v>0</v>
      </c>
      <c r="L38" s="125">
        <v>0</v>
      </c>
    </row>
    <row r="39" spans="1:12" ht="16" outlineLevel="1">
      <c r="A39" s="970"/>
      <c r="B39" s="971"/>
      <c r="C39" s="971"/>
      <c r="D39" s="69" t="s">
        <v>29</v>
      </c>
      <c r="E39" s="73">
        <f t="shared" si="3"/>
        <v>51780</v>
      </c>
      <c r="F39" s="123"/>
      <c r="G39" s="124">
        <v>43140</v>
      </c>
      <c r="H39" s="302"/>
      <c r="I39" s="302">
        <v>8640</v>
      </c>
      <c r="J39" s="302">
        <v>0</v>
      </c>
      <c r="K39" s="302">
        <v>0</v>
      </c>
      <c r="L39" s="125">
        <v>0</v>
      </c>
    </row>
    <row r="40" spans="1:12" ht="16" outlineLevel="1">
      <c r="A40" s="970"/>
      <c r="B40" s="971"/>
      <c r="C40" s="971"/>
      <c r="D40" s="69" t="s">
        <v>30</v>
      </c>
      <c r="E40" s="73">
        <f t="shared" si="3"/>
        <v>51780</v>
      </c>
      <c r="F40" s="123"/>
      <c r="G40" s="124">
        <v>43140</v>
      </c>
      <c r="H40" s="302"/>
      <c r="I40" s="302">
        <v>8640</v>
      </c>
      <c r="J40" s="302">
        <v>0</v>
      </c>
      <c r="K40" s="302">
        <v>0</v>
      </c>
      <c r="L40" s="125">
        <v>0</v>
      </c>
    </row>
    <row r="41" spans="1:12" ht="16" outlineLevel="1">
      <c r="A41" s="970"/>
      <c r="B41" s="971"/>
      <c r="C41" s="971"/>
      <c r="D41" s="69" t="s">
        <v>31</v>
      </c>
      <c r="E41" s="73">
        <f t="shared" si="3"/>
        <v>51780</v>
      </c>
      <c r="F41" s="123"/>
      <c r="G41" s="124">
        <v>43140</v>
      </c>
      <c r="H41" s="302"/>
      <c r="I41" s="302">
        <v>8640</v>
      </c>
      <c r="J41" s="302">
        <v>0</v>
      </c>
      <c r="K41" s="302">
        <v>0</v>
      </c>
      <c r="L41" s="125">
        <v>0</v>
      </c>
    </row>
    <row r="42" spans="1:12" ht="16" outlineLevel="1">
      <c r="A42" s="970"/>
      <c r="B42" s="971"/>
      <c r="C42" s="971"/>
      <c r="D42" s="69" t="s">
        <v>32</v>
      </c>
      <c r="E42" s="73">
        <f t="shared" si="3"/>
        <v>51780</v>
      </c>
      <c r="F42" s="123"/>
      <c r="G42" s="124">
        <v>43140</v>
      </c>
      <c r="H42" s="302"/>
      <c r="I42" s="302">
        <v>8640</v>
      </c>
      <c r="J42" s="302">
        <v>0</v>
      </c>
      <c r="K42" s="302">
        <v>0</v>
      </c>
      <c r="L42" s="125">
        <v>0</v>
      </c>
    </row>
    <row r="43" spans="1:12" ht="16" outlineLevel="1">
      <c r="A43" s="970"/>
      <c r="B43" s="971"/>
      <c r="C43" s="971"/>
      <c r="D43" s="69" t="s">
        <v>33</v>
      </c>
      <c r="E43" s="73">
        <f t="shared" si="3"/>
        <v>51780</v>
      </c>
      <c r="F43" s="123"/>
      <c r="G43" s="124">
        <v>43140</v>
      </c>
      <c r="H43" s="302"/>
      <c r="I43" s="302">
        <v>8640</v>
      </c>
      <c r="J43" s="302">
        <v>0</v>
      </c>
      <c r="K43" s="302">
        <v>0</v>
      </c>
      <c r="L43" s="125">
        <v>0</v>
      </c>
    </row>
    <row r="44" spans="1:12" ht="17" outlineLevel="1" thickBot="1">
      <c r="A44" s="970"/>
      <c r="B44" s="971"/>
      <c r="C44" s="971"/>
      <c r="D44" s="70" t="s">
        <v>34</v>
      </c>
      <c r="E44" s="74">
        <f t="shared" si="3"/>
        <v>51780</v>
      </c>
      <c r="F44" s="126"/>
      <c r="G44" s="127">
        <v>43140</v>
      </c>
      <c r="H44" s="303"/>
      <c r="I44" s="303">
        <v>8640</v>
      </c>
      <c r="J44" s="303">
        <v>0</v>
      </c>
      <c r="K44" s="303">
        <v>0</v>
      </c>
      <c r="L44" s="128">
        <v>0</v>
      </c>
    </row>
    <row r="45" spans="1:12" ht="16" outlineLevel="1">
      <c r="A45" s="970" t="s">
        <v>97</v>
      </c>
      <c r="B45" s="970" t="s">
        <v>95</v>
      </c>
      <c r="C45" s="971">
        <v>718002</v>
      </c>
      <c r="D45" s="68" t="s">
        <v>25</v>
      </c>
      <c r="E45" s="73">
        <f t="shared" si="3"/>
        <v>0</v>
      </c>
      <c r="F45" s="120">
        <v>0</v>
      </c>
      <c r="G45" s="121">
        <v>0</v>
      </c>
      <c r="H45" s="301">
        <v>0</v>
      </c>
      <c r="I45" s="301">
        <v>0</v>
      </c>
      <c r="J45" s="301">
        <v>0</v>
      </c>
      <c r="K45" s="301">
        <v>0</v>
      </c>
      <c r="L45" s="122">
        <v>0</v>
      </c>
    </row>
    <row r="46" spans="1:12" ht="16" outlineLevel="1">
      <c r="A46" s="970"/>
      <c r="B46" s="971"/>
      <c r="C46" s="971"/>
      <c r="D46" s="69" t="s">
        <v>26</v>
      </c>
      <c r="E46" s="73">
        <f t="shared" si="3"/>
        <v>0</v>
      </c>
      <c r="F46" s="123">
        <v>0</v>
      </c>
      <c r="G46" s="124">
        <v>0</v>
      </c>
      <c r="H46" s="302">
        <v>0</v>
      </c>
      <c r="I46" s="302">
        <v>0</v>
      </c>
      <c r="J46" s="302">
        <v>0</v>
      </c>
      <c r="K46" s="302">
        <v>0</v>
      </c>
      <c r="L46" s="125">
        <v>0</v>
      </c>
    </row>
    <row r="47" spans="1:12" ht="16" outlineLevel="1">
      <c r="A47" s="970"/>
      <c r="B47" s="971"/>
      <c r="C47" s="971"/>
      <c r="D47" s="69" t="s">
        <v>27</v>
      </c>
      <c r="E47" s="73">
        <f t="shared" si="3"/>
        <v>0</v>
      </c>
      <c r="F47" s="123">
        <v>0</v>
      </c>
      <c r="G47" s="124">
        <v>0</v>
      </c>
      <c r="H47" s="302">
        <v>0</v>
      </c>
      <c r="I47" s="302">
        <v>0</v>
      </c>
      <c r="J47" s="302">
        <v>0</v>
      </c>
      <c r="K47" s="302">
        <v>0</v>
      </c>
      <c r="L47" s="125">
        <v>0</v>
      </c>
    </row>
    <row r="48" spans="1:12" ht="16" outlineLevel="1">
      <c r="A48" s="970"/>
      <c r="B48" s="971"/>
      <c r="C48" s="971"/>
      <c r="D48" s="69" t="s">
        <v>28</v>
      </c>
      <c r="E48" s="73">
        <f t="shared" si="3"/>
        <v>0</v>
      </c>
      <c r="F48" s="123">
        <v>0</v>
      </c>
      <c r="G48" s="124">
        <v>0</v>
      </c>
      <c r="H48" s="302">
        <v>0</v>
      </c>
      <c r="I48" s="302">
        <v>0</v>
      </c>
      <c r="J48" s="302">
        <v>0</v>
      </c>
      <c r="K48" s="302">
        <v>0</v>
      </c>
      <c r="L48" s="125">
        <v>0</v>
      </c>
    </row>
    <row r="49" spans="1:12" ht="16" outlineLevel="1">
      <c r="A49" s="970"/>
      <c r="B49" s="971"/>
      <c r="C49" s="971"/>
      <c r="D49" s="69" t="s">
        <v>29</v>
      </c>
      <c r="E49" s="73">
        <f t="shared" si="3"/>
        <v>0</v>
      </c>
      <c r="F49" s="123">
        <v>0</v>
      </c>
      <c r="G49" s="124">
        <v>0</v>
      </c>
      <c r="H49" s="302">
        <v>0</v>
      </c>
      <c r="I49" s="302">
        <v>0</v>
      </c>
      <c r="J49" s="302">
        <v>0</v>
      </c>
      <c r="K49" s="302">
        <v>0</v>
      </c>
      <c r="L49" s="125">
        <v>0</v>
      </c>
    </row>
    <row r="50" spans="1:12" ht="16" outlineLevel="1">
      <c r="A50" s="970"/>
      <c r="B50" s="971"/>
      <c r="C50" s="971"/>
      <c r="D50" s="69" t="s">
        <v>30</v>
      </c>
      <c r="E50" s="73">
        <f t="shared" si="3"/>
        <v>287600</v>
      </c>
      <c r="F50" s="123">
        <v>0</v>
      </c>
      <c r="G50" s="124">
        <v>230000</v>
      </c>
      <c r="H50" s="302">
        <v>0</v>
      </c>
      <c r="I50" s="302">
        <v>57600</v>
      </c>
      <c r="J50" s="302">
        <v>0</v>
      </c>
      <c r="K50" s="302">
        <v>0</v>
      </c>
      <c r="L50" s="125">
        <v>0</v>
      </c>
    </row>
    <row r="51" spans="1:12" ht="16" outlineLevel="1">
      <c r="A51" s="970"/>
      <c r="B51" s="971"/>
      <c r="C51" s="971"/>
      <c r="D51" s="69" t="s">
        <v>31</v>
      </c>
      <c r="E51" s="73">
        <f t="shared" si="3"/>
        <v>54000</v>
      </c>
      <c r="F51" s="123">
        <v>0</v>
      </c>
      <c r="G51" s="124">
        <v>54000</v>
      </c>
      <c r="H51" s="302">
        <v>0</v>
      </c>
      <c r="I51" s="302">
        <v>0</v>
      </c>
      <c r="J51" s="302">
        <v>0</v>
      </c>
      <c r="K51" s="302">
        <v>0</v>
      </c>
      <c r="L51" s="125">
        <v>0</v>
      </c>
    </row>
    <row r="52" spans="1:12" ht="16" outlineLevel="1">
      <c r="A52" s="970"/>
      <c r="B52" s="971"/>
      <c r="C52" s="971"/>
      <c r="D52" s="69" t="s">
        <v>32</v>
      </c>
      <c r="E52" s="73">
        <f t="shared" si="3"/>
        <v>0</v>
      </c>
      <c r="F52" s="123">
        <v>0</v>
      </c>
      <c r="G52" s="124">
        <v>0</v>
      </c>
      <c r="H52" s="302">
        <v>0</v>
      </c>
      <c r="I52" s="302">
        <v>0</v>
      </c>
      <c r="J52" s="302">
        <v>0</v>
      </c>
      <c r="K52" s="302">
        <v>0</v>
      </c>
      <c r="L52" s="125">
        <v>0</v>
      </c>
    </row>
    <row r="53" spans="1:12" ht="16" outlineLevel="1">
      <c r="A53" s="970"/>
      <c r="B53" s="971"/>
      <c r="C53" s="971"/>
      <c r="D53" s="69" t="s">
        <v>33</v>
      </c>
      <c r="E53" s="73">
        <f t="shared" si="3"/>
        <v>0</v>
      </c>
      <c r="F53" s="123">
        <v>0</v>
      </c>
      <c r="G53" s="124">
        <v>0</v>
      </c>
      <c r="H53" s="302">
        <v>0</v>
      </c>
      <c r="I53" s="302">
        <v>0</v>
      </c>
      <c r="J53" s="302">
        <v>0</v>
      </c>
      <c r="K53" s="302">
        <v>0</v>
      </c>
      <c r="L53" s="125">
        <v>0</v>
      </c>
    </row>
    <row r="54" spans="1:12" ht="17" outlineLevel="1" thickBot="1">
      <c r="A54" s="970"/>
      <c r="B54" s="971"/>
      <c r="C54" s="971"/>
      <c r="D54" s="70" t="s">
        <v>34</v>
      </c>
      <c r="E54" s="74">
        <f t="shared" si="3"/>
        <v>431400</v>
      </c>
      <c r="F54" s="126">
        <v>0</v>
      </c>
      <c r="G54" s="127">
        <v>345000</v>
      </c>
      <c r="H54" s="303">
        <v>0</v>
      </c>
      <c r="I54" s="303">
        <v>86400</v>
      </c>
      <c r="J54" s="303">
        <v>0</v>
      </c>
      <c r="K54" s="303">
        <v>0</v>
      </c>
      <c r="L54" s="128">
        <v>0</v>
      </c>
    </row>
    <row r="55" spans="1:12" ht="16" outlineLevel="1">
      <c r="A55" s="970" t="s">
        <v>98</v>
      </c>
      <c r="B55" s="971"/>
      <c r="C55" s="971"/>
      <c r="D55" s="68" t="s">
        <v>25</v>
      </c>
      <c r="E55" s="73">
        <f t="shared" si="3"/>
        <v>0</v>
      </c>
      <c r="F55" s="120">
        <v>0</v>
      </c>
      <c r="G55" s="121">
        <v>0</v>
      </c>
      <c r="H55" s="301">
        <v>0</v>
      </c>
      <c r="I55" s="301">
        <v>0</v>
      </c>
      <c r="J55" s="301">
        <v>0</v>
      </c>
      <c r="K55" s="301">
        <v>0</v>
      </c>
      <c r="L55" s="122">
        <v>0</v>
      </c>
    </row>
    <row r="56" spans="1:12" ht="16" outlineLevel="1">
      <c r="A56" s="970"/>
      <c r="B56" s="971"/>
      <c r="C56" s="971"/>
      <c r="D56" s="69" t="s">
        <v>26</v>
      </c>
      <c r="E56" s="73">
        <f t="shared" si="3"/>
        <v>0</v>
      </c>
      <c r="F56" s="123">
        <v>0</v>
      </c>
      <c r="G56" s="124">
        <v>0</v>
      </c>
      <c r="H56" s="302">
        <v>0</v>
      </c>
      <c r="I56" s="302">
        <v>0</v>
      </c>
      <c r="J56" s="302">
        <v>0</v>
      </c>
      <c r="K56" s="302">
        <v>0</v>
      </c>
      <c r="L56" s="125">
        <v>0</v>
      </c>
    </row>
    <row r="57" spans="1:12" ht="16" outlineLevel="1">
      <c r="A57" s="970"/>
      <c r="B57" s="971"/>
      <c r="C57" s="971"/>
      <c r="D57" s="69" t="s">
        <v>27</v>
      </c>
      <c r="E57" s="73">
        <f t="shared" si="3"/>
        <v>0</v>
      </c>
      <c r="F57" s="123">
        <v>0</v>
      </c>
      <c r="G57" s="124">
        <v>0</v>
      </c>
      <c r="H57" s="302">
        <v>0</v>
      </c>
      <c r="I57" s="302">
        <v>0</v>
      </c>
      <c r="J57" s="302">
        <v>0</v>
      </c>
      <c r="K57" s="302">
        <v>0</v>
      </c>
      <c r="L57" s="125">
        <v>0</v>
      </c>
    </row>
    <row r="58" spans="1:12" ht="16" outlineLevel="1">
      <c r="A58" s="970"/>
      <c r="B58" s="971"/>
      <c r="C58" s="971"/>
      <c r="D58" s="69" t="s">
        <v>28</v>
      </c>
      <c r="E58" s="73">
        <f t="shared" si="3"/>
        <v>2000</v>
      </c>
      <c r="F58" s="123">
        <v>0</v>
      </c>
      <c r="G58" s="124">
        <v>1400</v>
      </c>
      <c r="H58" s="302">
        <v>0</v>
      </c>
      <c r="I58" s="302">
        <v>600</v>
      </c>
      <c r="J58" s="302">
        <v>0</v>
      </c>
      <c r="K58" s="302">
        <v>0</v>
      </c>
      <c r="L58" s="125">
        <v>0</v>
      </c>
    </row>
    <row r="59" spans="1:12" ht="16" outlineLevel="1">
      <c r="A59" s="970"/>
      <c r="B59" s="971"/>
      <c r="C59" s="971"/>
      <c r="D59" s="69" t="s">
        <v>29</v>
      </c>
      <c r="E59" s="73">
        <f t="shared" si="3"/>
        <v>2000</v>
      </c>
      <c r="F59" s="123">
        <v>0</v>
      </c>
      <c r="G59" s="124">
        <v>1400</v>
      </c>
      <c r="H59" s="302">
        <v>0</v>
      </c>
      <c r="I59" s="302">
        <v>600</v>
      </c>
      <c r="J59" s="302">
        <v>0</v>
      </c>
      <c r="K59" s="302">
        <v>0</v>
      </c>
      <c r="L59" s="125">
        <v>0</v>
      </c>
    </row>
    <row r="60" spans="1:12" ht="16" outlineLevel="1">
      <c r="A60" s="970"/>
      <c r="B60" s="971"/>
      <c r="C60" s="971"/>
      <c r="D60" s="69" t="s">
        <v>30</v>
      </c>
      <c r="E60" s="73">
        <f t="shared" si="3"/>
        <v>2000</v>
      </c>
      <c r="F60" s="123">
        <v>0</v>
      </c>
      <c r="G60" s="124">
        <v>1400</v>
      </c>
      <c r="H60" s="302">
        <v>0</v>
      </c>
      <c r="I60" s="302">
        <v>600</v>
      </c>
      <c r="J60" s="302">
        <v>0</v>
      </c>
      <c r="K60" s="302">
        <v>0</v>
      </c>
      <c r="L60" s="125">
        <v>0</v>
      </c>
    </row>
    <row r="61" spans="1:12" ht="16" outlineLevel="1">
      <c r="A61" s="970"/>
      <c r="B61" s="971"/>
      <c r="C61" s="971"/>
      <c r="D61" s="69" t="s">
        <v>31</v>
      </c>
      <c r="E61" s="73">
        <f t="shared" si="3"/>
        <v>2000</v>
      </c>
      <c r="F61" s="123">
        <v>0</v>
      </c>
      <c r="G61" s="124">
        <v>1400</v>
      </c>
      <c r="H61" s="302">
        <v>0</v>
      </c>
      <c r="I61" s="302">
        <v>600</v>
      </c>
      <c r="J61" s="302">
        <v>0</v>
      </c>
      <c r="K61" s="302">
        <v>0</v>
      </c>
      <c r="L61" s="125">
        <v>0</v>
      </c>
    </row>
    <row r="62" spans="1:12" ht="16" outlineLevel="1">
      <c r="A62" s="970"/>
      <c r="B62" s="971"/>
      <c r="C62" s="971"/>
      <c r="D62" s="69" t="s">
        <v>32</v>
      </c>
      <c r="E62" s="73">
        <f t="shared" si="3"/>
        <v>2000</v>
      </c>
      <c r="F62" s="123">
        <v>0</v>
      </c>
      <c r="G62" s="124">
        <v>1400</v>
      </c>
      <c r="H62" s="302">
        <v>0</v>
      </c>
      <c r="I62" s="302">
        <v>600</v>
      </c>
      <c r="J62" s="302">
        <v>0</v>
      </c>
      <c r="K62" s="302">
        <v>0</v>
      </c>
      <c r="L62" s="125">
        <v>0</v>
      </c>
    </row>
    <row r="63" spans="1:12" ht="16" outlineLevel="1">
      <c r="A63" s="970"/>
      <c r="B63" s="971"/>
      <c r="C63" s="971"/>
      <c r="D63" s="69" t="s">
        <v>33</v>
      </c>
      <c r="E63" s="73">
        <f t="shared" si="3"/>
        <v>2000</v>
      </c>
      <c r="F63" s="123">
        <v>0</v>
      </c>
      <c r="G63" s="124">
        <v>1400</v>
      </c>
      <c r="H63" s="302">
        <v>0</v>
      </c>
      <c r="I63" s="302">
        <v>600</v>
      </c>
      <c r="J63" s="302">
        <v>0</v>
      </c>
      <c r="K63" s="302">
        <v>0</v>
      </c>
      <c r="L63" s="125">
        <v>0</v>
      </c>
    </row>
    <row r="64" spans="1:12" ht="17" outlineLevel="1" thickBot="1">
      <c r="A64" s="970"/>
      <c r="B64" s="971"/>
      <c r="C64" s="971"/>
      <c r="D64" s="70" t="s">
        <v>34</v>
      </c>
      <c r="E64" s="74">
        <f t="shared" si="3"/>
        <v>2000</v>
      </c>
      <c r="F64" s="126">
        <v>0</v>
      </c>
      <c r="G64" s="127">
        <v>1400</v>
      </c>
      <c r="H64" s="302">
        <v>0</v>
      </c>
      <c r="I64" s="303">
        <v>600</v>
      </c>
      <c r="J64" s="303">
        <v>0</v>
      </c>
      <c r="K64" s="303">
        <v>0</v>
      </c>
      <c r="L64" s="128">
        <v>0</v>
      </c>
    </row>
    <row r="65" spans="1:12" ht="16" outlineLevel="1">
      <c r="A65" s="970" t="s">
        <v>99</v>
      </c>
      <c r="B65" s="971"/>
      <c r="C65" s="971"/>
      <c r="D65" s="68" t="s">
        <v>25</v>
      </c>
      <c r="E65" s="73">
        <f t="shared" si="3"/>
        <v>0</v>
      </c>
      <c r="F65" s="120">
        <v>0</v>
      </c>
      <c r="G65" s="121">
        <v>0</v>
      </c>
      <c r="H65" s="301">
        <v>0</v>
      </c>
      <c r="I65" s="301"/>
      <c r="J65" s="301">
        <v>0</v>
      </c>
      <c r="K65" s="301">
        <v>0</v>
      </c>
      <c r="L65" s="122">
        <v>0</v>
      </c>
    </row>
    <row r="66" spans="1:12" ht="16" outlineLevel="1">
      <c r="A66" s="970"/>
      <c r="B66" s="971"/>
      <c r="C66" s="971"/>
      <c r="D66" s="69" t="s">
        <v>26</v>
      </c>
      <c r="E66" s="73">
        <f t="shared" si="3"/>
        <v>0</v>
      </c>
      <c r="F66" s="123">
        <v>0</v>
      </c>
      <c r="G66" s="124">
        <v>0</v>
      </c>
      <c r="H66" s="302">
        <v>0</v>
      </c>
      <c r="I66" s="302"/>
      <c r="J66" s="302">
        <v>0</v>
      </c>
      <c r="K66" s="302">
        <v>0</v>
      </c>
      <c r="L66" s="125">
        <v>0</v>
      </c>
    </row>
    <row r="67" spans="1:12" ht="16" outlineLevel="1">
      <c r="A67" s="970"/>
      <c r="B67" s="971"/>
      <c r="C67" s="971"/>
      <c r="D67" s="69" t="s">
        <v>27</v>
      </c>
      <c r="E67" s="73">
        <f t="shared" si="3"/>
        <v>0</v>
      </c>
      <c r="F67" s="123">
        <v>0</v>
      </c>
      <c r="G67" s="124">
        <v>0</v>
      </c>
      <c r="H67" s="302">
        <v>0</v>
      </c>
      <c r="I67" s="302"/>
      <c r="J67" s="302">
        <v>0</v>
      </c>
      <c r="K67" s="302">
        <v>0</v>
      </c>
      <c r="L67" s="125">
        <v>0</v>
      </c>
    </row>
    <row r="68" spans="1:12" ht="16" outlineLevel="1">
      <c r="A68" s="970"/>
      <c r="B68" s="971"/>
      <c r="C68" s="971"/>
      <c r="D68" s="69" t="s">
        <v>28</v>
      </c>
      <c r="E68" s="73">
        <f t="shared" si="3"/>
        <v>29160</v>
      </c>
      <c r="F68" s="123">
        <v>0</v>
      </c>
      <c r="G68" s="124">
        <v>14580</v>
      </c>
      <c r="H68" s="302">
        <v>0</v>
      </c>
      <c r="I68" s="302">
        <v>14580</v>
      </c>
      <c r="J68" s="302">
        <v>0</v>
      </c>
      <c r="K68" s="302">
        <v>0</v>
      </c>
      <c r="L68" s="125">
        <v>0</v>
      </c>
    </row>
    <row r="69" spans="1:12" ht="16" outlineLevel="1">
      <c r="A69" s="970"/>
      <c r="B69" s="971"/>
      <c r="C69" s="971"/>
      <c r="D69" s="69" t="s">
        <v>29</v>
      </c>
      <c r="E69" s="73">
        <f t="shared" si="3"/>
        <v>29160</v>
      </c>
      <c r="F69" s="123">
        <v>0</v>
      </c>
      <c r="G69" s="124">
        <v>14580</v>
      </c>
      <c r="H69" s="302">
        <v>0</v>
      </c>
      <c r="I69" s="302">
        <v>14580</v>
      </c>
      <c r="J69" s="302">
        <v>0</v>
      </c>
      <c r="K69" s="302">
        <v>0</v>
      </c>
      <c r="L69" s="125">
        <v>0</v>
      </c>
    </row>
    <row r="70" spans="1:12" ht="16" outlineLevel="1">
      <c r="A70" s="970"/>
      <c r="B70" s="971"/>
      <c r="C70" s="971"/>
      <c r="D70" s="69" t="s">
        <v>30</v>
      </c>
      <c r="E70" s="73">
        <f t="shared" si="3"/>
        <v>29160</v>
      </c>
      <c r="F70" s="123">
        <v>0</v>
      </c>
      <c r="G70" s="124">
        <v>14580</v>
      </c>
      <c r="H70" s="302">
        <v>0</v>
      </c>
      <c r="I70" s="302">
        <v>14580</v>
      </c>
      <c r="J70" s="302">
        <v>0</v>
      </c>
      <c r="K70" s="302">
        <v>0</v>
      </c>
      <c r="L70" s="125">
        <v>0</v>
      </c>
    </row>
    <row r="71" spans="1:12" ht="16" outlineLevel="1">
      <c r="A71" s="970"/>
      <c r="B71" s="971"/>
      <c r="C71" s="971"/>
      <c r="D71" s="69" t="s">
        <v>31</v>
      </c>
      <c r="E71" s="73">
        <f t="shared" si="3"/>
        <v>29160</v>
      </c>
      <c r="F71" s="123">
        <v>0</v>
      </c>
      <c r="G71" s="124">
        <v>14580</v>
      </c>
      <c r="H71" s="302">
        <v>0</v>
      </c>
      <c r="I71" s="302">
        <v>14580</v>
      </c>
      <c r="J71" s="302">
        <v>0</v>
      </c>
      <c r="K71" s="302">
        <v>0</v>
      </c>
      <c r="L71" s="125">
        <v>0</v>
      </c>
    </row>
    <row r="72" spans="1:12" ht="16" outlineLevel="1">
      <c r="A72" s="970"/>
      <c r="B72" s="971"/>
      <c r="C72" s="971"/>
      <c r="D72" s="69" t="s">
        <v>32</v>
      </c>
      <c r="E72" s="73">
        <f t="shared" si="3"/>
        <v>29160</v>
      </c>
      <c r="F72" s="123">
        <v>0</v>
      </c>
      <c r="G72" s="124">
        <v>14580</v>
      </c>
      <c r="H72" s="302">
        <v>0</v>
      </c>
      <c r="I72" s="302">
        <v>14580</v>
      </c>
      <c r="J72" s="302">
        <v>0</v>
      </c>
      <c r="K72" s="302">
        <v>0</v>
      </c>
      <c r="L72" s="125">
        <v>0</v>
      </c>
    </row>
    <row r="73" spans="1:12" ht="16" outlineLevel="1">
      <c r="A73" s="970"/>
      <c r="B73" s="971"/>
      <c r="C73" s="971"/>
      <c r="D73" s="69" t="s">
        <v>33</v>
      </c>
      <c r="E73" s="73">
        <f t="shared" si="3"/>
        <v>29160</v>
      </c>
      <c r="F73" s="123">
        <v>0</v>
      </c>
      <c r="G73" s="124">
        <v>14580</v>
      </c>
      <c r="H73" s="302">
        <v>0</v>
      </c>
      <c r="I73" s="302">
        <v>14580</v>
      </c>
      <c r="J73" s="302">
        <v>0</v>
      </c>
      <c r="K73" s="302">
        <v>0</v>
      </c>
      <c r="L73" s="125">
        <v>0</v>
      </c>
    </row>
    <row r="74" spans="1:12" ht="17" outlineLevel="1" thickBot="1">
      <c r="A74" s="970"/>
      <c r="B74" s="971"/>
      <c r="C74" s="971"/>
      <c r="D74" s="70" t="s">
        <v>34</v>
      </c>
      <c r="E74" s="74">
        <f t="shared" si="3"/>
        <v>29160</v>
      </c>
      <c r="F74" s="126">
        <v>0</v>
      </c>
      <c r="G74" s="127">
        <v>14580</v>
      </c>
      <c r="H74" s="303">
        <v>0</v>
      </c>
      <c r="I74" s="303">
        <v>14580</v>
      </c>
      <c r="J74" s="303">
        <v>0</v>
      </c>
      <c r="K74" s="303">
        <v>0</v>
      </c>
      <c r="L74" s="128">
        <v>0</v>
      </c>
    </row>
    <row r="75" spans="1:12" ht="16" outlineLevel="1">
      <c r="A75" s="970" t="s">
        <v>94</v>
      </c>
      <c r="B75" s="971" t="s">
        <v>80</v>
      </c>
      <c r="C75" s="971">
        <v>637001</v>
      </c>
      <c r="D75" s="68" t="s">
        <v>25</v>
      </c>
      <c r="E75" s="73">
        <f t="shared" si="3"/>
        <v>0</v>
      </c>
      <c r="F75" s="120">
        <v>0</v>
      </c>
      <c r="G75" s="121">
        <v>0</v>
      </c>
      <c r="H75" s="301">
        <v>0</v>
      </c>
      <c r="I75" s="301"/>
      <c r="J75" s="301">
        <v>0</v>
      </c>
      <c r="K75" s="301">
        <v>0</v>
      </c>
      <c r="L75" s="122">
        <v>0</v>
      </c>
    </row>
    <row r="76" spans="1:12" ht="16" outlineLevel="1">
      <c r="A76" s="970"/>
      <c r="B76" s="971"/>
      <c r="C76" s="971"/>
      <c r="D76" s="69" t="s">
        <v>26</v>
      </c>
      <c r="E76" s="73">
        <f t="shared" si="3"/>
        <v>0</v>
      </c>
      <c r="F76" s="123">
        <v>0</v>
      </c>
      <c r="G76" s="124">
        <v>0</v>
      </c>
      <c r="H76" s="302">
        <v>0</v>
      </c>
      <c r="I76" s="302"/>
      <c r="J76" s="302">
        <v>0</v>
      </c>
      <c r="K76" s="302">
        <v>0</v>
      </c>
      <c r="L76" s="125">
        <v>0</v>
      </c>
    </row>
    <row r="77" spans="1:12" ht="16" outlineLevel="1">
      <c r="A77" s="970"/>
      <c r="B77" s="971"/>
      <c r="C77" s="971"/>
      <c r="D77" s="69" t="s">
        <v>27</v>
      </c>
      <c r="E77" s="73">
        <f t="shared" si="3"/>
        <v>0</v>
      </c>
      <c r="F77" s="123">
        <v>0</v>
      </c>
      <c r="G77" s="124">
        <v>0</v>
      </c>
      <c r="H77" s="302">
        <v>0</v>
      </c>
      <c r="I77" s="302"/>
      <c r="J77" s="302">
        <v>0</v>
      </c>
      <c r="K77" s="302">
        <v>0</v>
      </c>
      <c r="L77" s="125">
        <v>0</v>
      </c>
    </row>
    <row r="78" spans="1:12" ht="16" outlineLevel="1">
      <c r="A78" s="970"/>
      <c r="B78" s="971"/>
      <c r="C78" s="971"/>
      <c r="D78" s="69" t="s">
        <v>28</v>
      </c>
      <c r="E78" s="73">
        <f t="shared" si="3"/>
        <v>0</v>
      </c>
      <c r="F78" s="123">
        <v>0</v>
      </c>
      <c r="G78" s="124">
        <v>0</v>
      </c>
      <c r="H78" s="302">
        <v>0</v>
      </c>
      <c r="I78" s="302"/>
      <c r="J78" s="302">
        <v>0</v>
      </c>
      <c r="K78" s="302">
        <v>0</v>
      </c>
      <c r="L78" s="125">
        <v>0</v>
      </c>
    </row>
    <row r="79" spans="1:12" ht="16" outlineLevel="1">
      <c r="A79" s="970"/>
      <c r="B79" s="971"/>
      <c r="C79" s="971"/>
      <c r="D79" s="69" t="s">
        <v>29</v>
      </c>
      <c r="E79" s="73">
        <f t="shared" si="3"/>
        <v>0</v>
      </c>
      <c r="F79" s="123">
        <v>0</v>
      </c>
      <c r="G79" s="124">
        <v>0</v>
      </c>
      <c r="H79" s="302">
        <v>0</v>
      </c>
      <c r="I79" s="302"/>
      <c r="J79" s="302">
        <v>0</v>
      </c>
      <c r="K79" s="302">
        <v>0</v>
      </c>
      <c r="L79" s="125">
        <v>0</v>
      </c>
    </row>
    <row r="80" spans="1:12" ht="16" outlineLevel="1">
      <c r="A80" s="970"/>
      <c r="B80" s="971"/>
      <c r="C80" s="971"/>
      <c r="D80" s="69" t="s">
        <v>30</v>
      </c>
      <c r="E80" s="73">
        <f t="shared" si="3"/>
        <v>0</v>
      </c>
      <c r="F80" s="123">
        <v>0</v>
      </c>
      <c r="G80" s="124">
        <v>0</v>
      </c>
      <c r="H80" s="302">
        <v>0</v>
      </c>
      <c r="I80" s="302"/>
      <c r="J80" s="302">
        <v>0</v>
      </c>
      <c r="K80" s="302">
        <v>0</v>
      </c>
      <c r="L80" s="125">
        <v>0</v>
      </c>
    </row>
    <row r="81" spans="1:12" ht="16" outlineLevel="1">
      <c r="A81" s="970"/>
      <c r="B81" s="971"/>
      <c r="C81" s="971"/>
      <c r="D81" s="69" t="s">
        <v>31</v>
      </c>
      <c r="E81" s="73">
        <f t="shared" si="3"/>
        <v>0</v>
      </c>
      <c r="F81" s="123">
        <v>0</v>
      </c>
      <c r="G81" s="124">
        <v>0</v>
      </c>
      <c r="H81" s="302">
        <v>0</v>
      </c>
      <c r="I81" s="302"/>
      <c r="J81" s="302">
        <v>0</v>
      </c>
      <c r="K81" s="302">
        <v>0</v>
      </c>
      <c r="L81" s="125">
        <v>0</v>
      </c>
    </row>
    <row r="82" spans="1:12" ht="16" outlineLevel="1">
      <c r="A82" s="970"/>
      <c r="B82" s="971"/>
      <c r="C82" s="971"/>
      <c r="D82" s="69" t="s">
        <v>32</v>
      </c>
      <c r="E82" s="73">
        <f t="shared" si="3"/>
        <v>0</v>
      </c>
      <c r="F82" s="123">
        <v>0</v>
      </c>
      <c r="G82" s="124">
        <v>0</v>
      </c>
      <c r="H82" s="302">
        <v>0</v>
      </c>
      <c r="I82" s="302"/>
      <c r="J82" s="302">
        <v>0</v>
      </c>
      <c r="K82" s="302">
        <v>0</v>
      </c>
      <c r="L82" s="125">
        <v>0</v>
      </c>
    </row>
    <row r="83" spans="1:12" ht="16" outlineLevel="1">
      <c r="A83" s="970"/>
      <c r="B83" s="971"/>
      <c r="C83" s="971"/>
      <c r="D83" s="69" t="s">
        <v>33</v>
      </c>
      <c r="E83" s="73">
        <f t="shared" si="3"/>
        <v>0</v>
      </c>
      <c r="F83" s="123">
        <v>0</v>
      </c>
      <c r="G83" s="124">
        <v>0</v>
      </c>
      <c r="H83" s="302">
        <v>0</v>
      </c>
      <c r="I83" s="302"/>
      <c r="J83" s="302">
        <v>0</v>
      </c>
      <c r="K83" s="302">
        <v>0</v>
      </c>
      <c r="L83" s="125">
        <v>0</v>
      </c>
    </row>
    <row r="84" spans="1:12" ht="17" outlineLevel="1" thickBot="1">
      <c r="A84" s="970"/>
      <c r="B84" s="971"/>
      <c r="C84" s="971"/>
      <c r="D84" s="70" t="s">
        <v>34</v>
      </c>
      <c r="E84" s="74">
        <f t="shared" si="3"/>
        <v>0</v>
      </c>
      <c r="F84" s="126">
        <v>0</v>
      </c>
      <c r="G84" s="127">
        <v>0</v>
      </c>
      <c r="H84" s="303">
        <v>0</v>
      </c>
      <c r="I84" s="303"/>
      <c r="J84" s="303">
        <v>0</v>
      </c>
      <c r="K84" s="303">
        <v>0</v>
      </c>
      <c r="L84" s="128">
        <v>0</v>
      </c>
    </row>
  </sheetData>
  <mergeCells count="27">
    <mergeCell ref="A3:C3"/>
    <mergeCell ref="A24:A33"/>
    <mergeCell ref="B24:B33"/>
    <mergeCell ref="C24:C33"/>
    <mergeCell ref="A34:C34"/>
    <mergeCell ref="A4:A13"/>
    <mergeCell ref="B4:B13"/>
    <mergeCell ref="C4:C13"/>
    <mergeCell ref="A14:A23"/>
    <mergeCell ref="B14:B23"/>
    <mergeCell ref="C14:C23"/>
    <mergeCell ref="A1:D1"/>
    <mergeCell ref="A65:A74"/>
    <mergeCell ref="B65:B74"/>
    <mergeCell ref="C65:C74"/>
    <mergeCell ref="A75:A84"/>
    <mergeCell ref="B75:B84"/>
    <mergeCell ref="C75:C84"/>
    <mergeCell ref="A45:A54"/>
    <mergeCell ref="B45:B54"/>
    <mergeCell ref="C45:C54"/>
    <mergeCell ref="A55:A64"/>
    <mergeCell ref="B55:B64"/>
    <mergeCell ref="C55:C64"/>
    <mergeCell ref="A35:A44"/>
    <mergeCell ref="B35:B44"/>
    <mergeCell ref="C35:C44"/>
  </mergeCells>
  <pageMargins left="0.7" right="0.7" top="0.75" bottom="0.75" header="0.3" footer="0.3"/>
  <pageSetup paperSize="9" scale="39" orientation="portrait" r:id="rId1"/>
  <ignoredErrors>
    <ignoredError sqref="E34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CC"/>
  </sheetPr>
  <dimension ref="A1:Q63"/>
  <sheetViews>
    <sheetView topLeftCell="A4" workbookViewId="0">
      <selection activeCell="A21" sqref="A21"/>
    </sheetView>
  </sheetViews>
  <sheetFormatPr baseColWidth="10" defaultColWidth="8.83203125" defaultRowHeight="15"/>
  <cols>
    <col min="1" max="1" width="80.1640625" style="198" customWidth="1"/>
    <col min="2" max="4" width="15.6640625" style="198" customWidth="1"/>
    <col min="5" max="6" width="15.6640625" style="62" customWidth="1"/>
    <col min="7" max="7" width="3.6640625" style="62" customWidth="1"/>
    <col min="8" max="8" width="17.5" style="62" customWidth="1"/>
    <col min="9" max="10" width="17.5" customWidth="1"/>
    <col min="11" max="11" width="17.5" style="62" customWidth="1"/>
    <col min="12" max="12" width="14.33203125" style="62" customWidth="1"/>
    <col min="13" max="13" width="3.1640625" style="62" customWidth="1"/>
    <col min="14" max="14" width="32.6640625" style="62" bestFit="1" customWidth="1"/>
    <col min="15" max="15" width="13.83203125" bestFit="1" customWidth="1"/>
    <col min="16" max="16" width="3.5" customWidth="1"/>
    <col min="17" max="17" width="12.6640625" customWidth="1"/>
  </cols>
  <sheetData>
    <row r="1" spans="1:14" ht="15.75" customHeight="1">
      <c r="A1" s="791" t="s">
        <v>972</v>
      </c>
      <c r="B1" s="792" t="s">
        <v>973</v>
      </c>
      <c r="C1" s="792" t="s">
        <v>974</v>
      </c>
      <c r="D1" s="792" t="s">
        <v>975</v>
      </c>
      <c r="E1" s="792" t="s">
        <v>976</v>
      </c>
      <c r="F1" s="791" t="s">
        <v>977</v>
      </c>
      <c r="G1" s="793"/>
      <c r="H1" s="792" t="s">
        <v>973</v>
      </c>
      <c r="I1" s="792" t="s">
        <v>974</v>
      </c>
      <c r="J1" s="792" t="s">
        <v>975</v>
      </c>
      <c r="K1" s="792" t="s">
        <v>976</v>
      </c>
      <c r="L1" s="791" t="s">
        <v>978</v>
      </c>
      <c r="M1" s="793"/>
      <c r="N1" s="794" t="s">
        <v>979</v>
      </c>
    </row>
    <row r="2" spans="1:14">
      <c r="A2" s="795" t="s">
        <v>377</v>
      </c>
      <c r="B2" s="796">
        <v>630</v>
      </c>
      <c r="C2" s="796">
        <v>1008</v>
      </c>
      <c r="D2" s="796">
        <v>168</v>
      </c>
      <c r="E2" s="796">
        <v>126</v>
      </c>
      <c r="F2" s="796">
        <v>1932</v>
      </c>
      <c r="H2" s="797">
        <v>441000</v>
      </c>
      <c r="I2" s="797">
        <v>604800</v>
      </c>
      <c r="J2" s="797">
        <v>75600</v>
      </c>
      <c r="K2" s="797">
        <v>69300</v>
      </c>
      <c r="L2" s="797">
        <v>1190700</v>
      </c>
      <c r="M2" s="798"/>
      <c r="N2" s="799">
        <v>616.304347826087</v>
      </c>
    </row>
    <row r="3" spans="1:14">
      <c r="A3" s="800" t="s">
        <v>980</v>
      </c>
      <c r="B3" s="801">
        <v>210</v>
      </c>
      <c r="C3" s="801">
        <v>336</v>
      </c>
      <c r="D3" s="801">
        <v>56</v>
      </c>
      <c r="E3" s="801">
        <v>42</v>
      </c>
      <c r="F3" s="802">
        <v>644</v>
      </c>
      <c r="G3" s="803"/>
      <c r="H3" s="804">
        <v>147000</v>
      </c>
      <c r="I3" s="804">
        <v>201600</v>
      </c>
      <c r="J3" s="804">
        <v>25200</v>
      </c>
      <c r="K3" s="804">
        <v>23100</v>
      </c>
      <c r="L3" s="805">
        <v>396900</v>
      </c>
      <c r="M3" s="798"/>
      <c r="N3" s="804">
        <v>616.304347826087</v>
      </c>
    </row>
    <row r="4" spans="1:14">
      <c r="A4" s="800" t="s">
        <v>981</v>
      </c>
      <c r="B4" s="801">
        <v>300</v>
      </c>
      <c r="C4" s="801">
        <v>480</v>
      </c>
      <c r="D4" s="801">
        <v>80</v>
      </c>
      <c r="E4" s="801">
        <v>60</v>
      </c>
      <c r="F4" s="802">
        <v>920</v>
      </c>
      <c r="G4" s="806"/>
      <c r="H4" s="804">
        <v>210000</v>
      </c>
      <c r="I4" s="804">
        <v>288000</v>
      </c>
      <c r="J4" s="804">
        <v>36000</v>
      </c>
      <c r="K4" s="804">
        <v>33000</v>
      </c>
      <c r="L4" s="805">
        <v>567000</v>
      </c>
      <c r="M4" s="798"/>
      <c r="N4" s="804">
        <v>616.304347826087</v>
      </c>
    </row>
    <row r="5" spans="1:14">
      <c r="A5" s="800" t="s">
        <v>982</v>
      </c>
      <c r="B5" s="801">
        <v>120</v>
      </c>
      <c r="C5" s="801">
        <v>192</v>
      </c>
      <c r="D5" s="801">
        <v>32</v>
      </c>
      <c r="E5" s="801">
        <v>24</v>
      </c>
      <c r="F5" s="802">
        <v>368</v>
      </c>
      <c r="G5" s="806"/>
      <c r="H5" s="804">
        <v>84000</v>
      </c>
      <c r="I5" s="804">
        <v>115200</v>
      </c>
      <c r="J5" s="804">
        <v>14400</v>
      </c>
      <c r="K5" s="804">
        <v>13200</v>
      </c>
      <c r="L5" s="805">
        <v>226800</v>
      </c>
      <c r="M5" s="798"/>
      <c r="N5" s="807">
        <v>616.304347826087</v>
      </c>
    </row>
    <row r="6" spans="1:14">
      <c r="A6" s="795" t="s">
        <v>378</v>
      </c>
      <c r="B6" s="796">
        <v>1050</v>
      </c>
      <c r="C6" s="796">
        <v>2594</v>
      </c>
      <c r="D6" s="796">
        <v>336</v>
      </c>
      <c r="E6" s="796">
        <v>168</v>
      </c>
      <c r="F6" s="796">
        <v>4148</v>
      </c>
      <c r="H6" s="797">
        <v>735000</v>
      </c>
      <c r="I6" s="797">
        <v>1556100</v>
      </c>
      <c r="J6" s="797">
        <v>151200</v>
      </c>
      <c r="K6" s="797">
        <v>92400</v>
      </c>
      <c r="L6" s="797">
        <v>2534700</v>
      </c>
      <c r="M6" s="798"/>
      <c r="N6" s="797">
        <v>611.06557377049182</v>
      </c>
    </row>
    <row r="7" spans="1:14">
      <c r="A7" s="800" t="s">
        <v>983</v>
      </c>
      <c r="B7" s="801">
        <v>250</v>
      </c>
      <c r="C7" s="801">
        <v>559</v>
      </c>
      <c r="D7" s="801">
        <v>60</v>
      </c>
      <c r="E7" s="801">
        <v>40</v>
      </c>
      <c r="F7" s="802">
        <v>909</v>
      </c>
      <c r="G7" s="803"/>
      <c r="H7" s="804">
        <v>175000</v>
      </c>
      <c r="I7" s="804">
        <v>335400</v>
      </c>
      <c r="J7" s="804">
        <v>27000</v>
      </c>
      <c r="K7" s="804">
        <v>22000</v>
      </c>
      <c r="L7" s="805">
        <v>559400</v>
      </c>
      <c r="M7" s="798"/>
      <c r="N7" s="804">
        <v>615.40154015401538</v>
      </c>
    </row>
    <row r="8" spans="1:14">
      <c r="A8" s="800" t="s">
        <v>984</v>
      </c>
      <c r="B8" s="801">
        <v>250</v>
      </c>
      <c r="C8" s="801">
        <v>513.5</v>
      </c>
      <c r="D8" s="801">
        <v>60</v>
      </c>
      <c r="E8" s="801">
        <v>30</v>
      </c>
      <c r="F8" s="802">
        <v>853.5</v>
      </c>
      <c r="G8" s="806"/>
      <c r="H8" s="804">
        <v>175000</v>
      </c>
      <c r="I8" s="804">
        <v>308100</v>
      </c>
      <c r="J8" s="804">
        <v>27000</v>
      </c>
      <c r="K8" s="804">
        <v>16500</v>
      </c>
      <c r="L8" s="805">
        <v>526600</v>
      </c>
      <c r="M8" s="798"/>
      <c r="N8" s="804">
        <v>616.98886936145288</v>
      </c>
    </row>
    <row r="9" spans="1:14">
      <c r="A9" s="800" t="s">
        <v>985</v>
      </c>
      <c r="B9" s="801">
        <v>225</v>
      </c>
      <c r="C9" s="801">
        <v>481</v>
      </c>
      <c r="D9" s="801">
        <v>80</v>
      </c>
      <c r="E9" s="801">
        <v>30</v>
      </c>
      <c r="F9" s="802">
        <v>816</v>
      </c>
      <c r="G9" s="806"/>
      <c r="H9" s="804">
        <v>157500</v>
      </c>
      <c r="I9" s="804">
        <v>288600</v>
      </c>
      <c r="J9" s="804">
        <v>36000</v>
      </c>
      <c r="K9" s="804">
        <v>16500</v>
      </c>
      <c r="L9" s="805">
        <v>498600</v>
      </c>
      <c r="M9" s="798"/>
      <c r="N9" s="804">
        <v>611.02941176470586</v>
      </c>
    </row>
    <row r="10" spans="1:14">
      <c r="A10" s="800" t="s">
        <v>986</v>
      </c>
      <c r="B10" s="801">
        <v>325</v>
      </c>
      <c r="C10" s="801">
        <v>1040</v>
      </c>
      <c r="D10" s="801">
        <v>136</v>
      </c>
      <c r="E10" s="801">
        <v>68</v>
      </c>
      <c r="F10" s="802">
        <v>1569</v>
      </c>
      <c r="G10" s="806"/>
      <c r="H10" s="804">
        <v>227500</v>
      </c>
      <c r="I10" s="804">
        <v>624000</v>
      </c>
      <c r="J10" s="804">
        <v>61200</v>
      </c>
      <c r="K10" s="804">
        <v>37400</v>
      </c>
      <c r="L10" s="805">
        <v>950100</v>
      </c>
      <c r="M10" s="798"/>
      <c r="N10" s="807">
        <v>605.54493307839391</v>
      </c>
    </row>
    <row r="11" spans="1:14">
      <c r="A11" s="795" t="s">
        <v>987</v>
      </c>
      <c r="B11" s="796">
        <v>1890</v>
      </c>
      <c r="C11" s="796">
        <v>1512</v>
      </c>
      <c r="D11" s="796">
        <v>168</v>
      </c>
      <c r="E11" s="796">
        <v>168</v>
      </c>
      <c r="F11" s="796">
        <v>3738</v>
      </c>
      <c r="H11" s="797">
        <v>1323000</v>
      </c>
      <c r="I11" s="797">
        <v>907200</v>
      </c>
      <c r="J11" s="797">
        <v>75600</v>
      </c>
      <c r="K11" s="797">
        <v>92400</v>
      </c>
      <c r="L11" s="797">
        <v>2398200</v>
      </c>
      <c r="M11" s="798"/>
      <c r="N11" s="797">
        <v>641.57303370786519</v>
      </c>
    </row>
    <row r="12" spans="1:14">
      <c r="A12" s="800" t="s">
        <v>988</v>
      </c>
      <c r="B12" s="801">
        <v>725</v>
      </c>
      <c r="C12" s="801">
        <v>585</v>
      </c>
      <c r="D12" s="801">
        <v>60</v>
      </c>
      <c r="E12" s="801">
        <v>64</v>
      </c>
      <c r="F12" s="802">
        <v>1434</v>
      </c>
      <c r="G12" s="803"/>
      <c r="H12" s="804">
        <v>507500</v>
      </c>
      <c r="I12" s="804">
        <v>351000</v>
      </c>
      <c r="J12" s="804">
        <v>27000</v>
      </c>
      <c r="K12" s="804">
        <v>35200</v>
      </c>
      <c r="L12" s="805">
        <v>920700</v>
      </c>
      <c r="M12" s="798"/>
      <c r="N12" s="804">
        <v>642.05020920502091</v>
      </c>
    </row>
    <row r="13" spans="1:14">
      <c r="A13" s="800" t="s">
        <v>989</v>
      </c>
      <c r="B13" s="801">
        <v>575</v>
      </c>
      <c r="C13" s="801">
        <v>540</v>
      </c>
      <c r="D13" s="801">
        <v>60</v>
      </c>
      <c r="E13" s="801">
        <v>64</v>
      </c>
      <c r="F13" s="802">
        <v>1239</v>
      </c>
      <c r="G13" s="806"/>
      <c r="H13" s="804">
        <v>402500</v>
      </c>
      <c r="I13" s="804">
        <v>324000</v>
      </c>
      <c r="J13" s="804">
        <v>27000</v>
      </c>
      <c r="K13" s="804">
        <v>35200</v>
      </c>
      <c r="L13" s="805">
        <v>788700</v>
      </c>
      <c r="M13" s="798"/>
      <c r="N13" s="804">
        <v>636.56174334140439</v>
      </c>
    </row>
    <row r="14" spans="1:14">
      <c r="A14" s="808" t="s">
        <v>990</v>
      </c>
      <c r="B14" s="809">
        <v>240</v>
      </c>
      <c r="C14" s="809">
        <v>216</v>
      </c>
      <c r="D14" s="809">
        <v>24</v>
      </c>
      <c r="E14" s="809">
        <v>20</v>
      </c>
      <c r="F14" s="802">
        <v>500</v>
      </c>
      <c r="H14" s="804">
        <v>168000</v>
      </c>
      <c r="I14" s="804">
        <v>129600</v>
      </c>
      <c r="J14" s="804">
        <v>10800</v>
      </c>
      <c r="K14" s="804">
        <v>11000</v>
      </c>
      <c r="L14" s="805">
        <v>319400</v>
      </c>
      <c r="M14" s="798"/>
      <c r="N14" s="804">
        <v>638.79999999999995</v>
      </c>
    </row>
    <row r="15" spans="1:14">
      <c r="A15" s="800" t="s">
        <v>991</v>
      </c>
      <c r="B15" s="809">
        <v>350</v>
      </c>
      <c r="C15" s="809">
        <v>171</v>
      </c>
      <c r="D15" s="809">
        <v>24</v>
      </c>
      <c r="E15" s="809">
        <v>20</v>
      </c>
      <c r="F15" s="802">
        <v>565</v>
      </c>
      <c r="H15" s="804">
        <v>245000</v>
      </c>
      <c r="I15" s="804">
        <v>102600</v>
      </c>
      <c r="J15" s="804">
        <v>10800</v>
      </c>
      <c r="K15" s="804">
        <v>11000</v>
      </c>
      <c r="L15" s="805">
        <v>369400</v>
      </c>
      <c r="M15" s="798"/>
      <c r="N15" s="807">
        <v>653.80530973451323</v>
      </c>
    </row>
    <row r="16" spans="1:14">
      <c r="A16" s="795" t="s">
        <v>382</v>
      </c>
      <c r="B16" s="796">
        <v>630</v>
      </c>
      <c r="C16" s="796">
        <v>2352</v>
      </c>
      <c r="D16" s="796">
        <v>252</v>
      </c>
      <c r="E16" s="796">
        <v>168</v>
      </c>
      <c r="F16" s="796">
        <v>3402</v>
      </c>
      <c r="H16" s="797">
        <v>441000</v>
      </c>
      <c r="I16" s="797">
        <v>1411200</v>
      </c>
      <c r="J16" s="797">
        <v>113400</v>
      </c>
      <c r="K16" s="797">
        <v>92400</v>
      </c>
      <c r="L16" s="797">
        <v>2058000</v>
      </c>
      <c r="M16" s="798"/>
      <c r="N16" s="797">
        <v>604.93827160493822</v>
      </c>
    </row>
    <row r="17" spans="1:14">
      <c r="A17" s="800" t="s">
        <v>992</v>
      </c>
      <c r="B17" s="801">
        <v>270</v>
      </c>
      <c r="C17" s="809">
        <v>742</v>
      </c>
      <c r="D17" s="801">
        <v>96</v>
      </c>
      <c r="E17" s="801">
        <v>70</v>
      </c>
      <c r="F17" s="802">
        <v>1178</v>
      </c>
      <c r="G17" s="803"/>
      <c r="H17" s="804">
        <v>189000</v>
      </c>
      <c r="I17" s="804">
        <v>445200</v>
      </c>
      <c r="J17" s="804">
        <v>43200</v>
      </c>
      <c r="K17" s="804">
        <v>38500</v>
      </c>
      <c r="L17" s="805">
        <v>715900</v>
      </c>
      <c r="M17" s="798"/>
      <c r="N17" s="804">
        <v>607.72495755517832</v>
      </c>
    </row>
    <row r="18" spans="1:14">
      <c r="A18" s="810" t="s">
        <v>993</v>
      </c>
      <c r="B18" s="809">
        <v>180</v>
      </c>
      <c r="C18" s="809">
        <v>560</v>
      </c>
      <c r="D18" s="809">
        <v>51</v>
      </c>
      <c r="E18" s="809">
        <v>30</v>
      </c>
      <c r="F18" s="802">
        <v>821</v>
      </c>
      <c r="H18" s="804">
        <v>126000</v>
      </c>
      <c r="I18" s="804">
        <v>336000</v>
      </c>
      <c r="J18" s="804">
        <v>22950</v>
      </c>
      <c r="K18" s="804">
        <v>16500</v>
      </c>
      <c r="L18" s="805">
        <v>501450</v>
      </c>
      <c r="M18" s="798"/>
      <c r="N18" s="804">
        <v>610.77953714981732</v>
      </c>
    </row>
    <row r="19" spans="1:14">
      <c r="A19" s="800" t="s">
        <v>994</v>
      </c>
      <c r="B19" s="801">
        <v>60</v>
      </c>
      <c r="C19" s="809">
        <v>490</v>
      </c>
      <c r="D19" s="801">
        <v>45</v>
      </c>
      <c r="E19" s="801">
        <v>20</v>
      </c>
      <c r="F19" s="802">
        <v>615</v>
      </c>
      <c r="G19" s="803"/>
      <c r="H19" s="804">
        <v>42000</v>
      </c>
      <c r="I19" s="804">
        <v>294000</v>
      </c>
      <c r="J19" s="804">
        <v>20250</v>
      </c>
      <c r="K19" s="804">
        <v>11000</v>
      </c>
      <c r="L19" s="805">
        <v>367250</v>
      </c>
      <c r="M19" s="798"/>
      <c r="N19" s="804">
        <v>597.15447154471542</v>
      </c>
    </row>
    <row r="20" spans="1:14">
      <c r="A20" s="810" t="s">
        <v>995</v>
      </c>
      <c r="B20" s="809">
        <v>120</v>
      </c>
      <c r="C20" s="809">
        <v>560</v>
      </c>
      <c r="D20" s="809">
        <v>60</v>
      </c>
      <c r="E20" s="809">
        <v>48</v>
      </c>
      <c r="F20" s="802">
        <v>788</v>
      </c>
      <c r="H20" s="804">
        <v>84000</v>
      </c>
      <c r="I20" s="804">
        <v>336000</v>
      </c>
      <c r="J20" s="804">
        <v>27000</v>
      </c>
      <c r="K20" s="804">
        <v>26400</v>
      </c>
      <c r="L20" s="805">
        <v>473400</v>
      </c>
      <c r="M20" s="798"/>
      <c r="N20" s="807">
        <v>600.76142131979691</v>
      </c>
    </row>
    <row r="21" spans="1:14">
      <c r="A21" s="876" t="s">
        <v>1023</v>
      </c>
      <c r="B21" s="796">
        <v>798</v>
      </c>
      <c r="C21" s="796">
        <v>672</v>
      </c>
      <c r="D21" s="796">
        <v>221</v>
      </c>
      <c r="E21" s="796">
        <v>84</v>
      </c>
      <c r="F21" s="796">
        <v>1775</v>
      </c>
      <c r="H21" s="797">
        <v>558600</v>
      </c>
      <c r="I21" s="797">
        <v>403200</v>
      </c>
      <c r="J21" s="797">
        <v>99225</v>
      </c>
      <c r="K21" s="797">
        <v>46200</v>
      </c>
      <c r="L21" s="797">
        <v>1107225</v>
      </c>
      <c r="M21" s="798"/>
      <c r="N21" s="797">
        <v>623.78873239436621</v>
      </c>
    </row>
    <row r="22" spans="1:14">
      <c r="A22" s="875" t="s">
        <v>1024</v>
      </c>
      <c r="B22" s="801">
        <v>18.344827586206897</v>
      </c>
      <c r="C22" s="801">
        <v>15.448275862068966</v>
      </c>
      <c r="D22" s="801">
        <v>5.0804597701149428</v>
      </c>
      <c r="E22" s="801">
        <v>1.9310344827586208</v>
      </c>
      <c r="F22" s="802">
        <v>40.804597701149426</v>
      </c>
      <c r="G22" s="803"/>
      <c r="H22" s="804">
        <v>12841.379310344828</v>
      </c>
      <c r="I22" s="804">
        <v>9268.9655172413804</v>
      </c>
      <c r="J22" s="804">
        <v>2286.2068965517242</v>
      </c>
      <c r="K22" s="804">
        <v>1062.0689655172414</v>
      </c>
      <c r="L22" s="805">
        <v>25458.620689655178</v>
      </c>
      <c r="M22" s="798"/>
      <c r="N22" s="804">
        <v>623.91549295774655</v>
      </c>
    </row>
    <row r="23" spans="1:14">
      <c r="A23" s="875" t="s">
        <v>1025</v>
      </c>
      <c r="B23" s="801">
        <v>18.344827586206897</v>
      </c>
      <c r="C23" s="801">
        <v>15.448275862068966</v>
      </c>
      <c r="D23" s="801">
        <v>5.0804597701149428</v>
      </c>
      <c r="E23" s="801">
        <v>1.9310344827586208</v>
      </c>
      <c r="F23" s="802">
        <v>40.804597701149426</v>
      </c>
      <c r="G23" s="806"/>
      <c r="H23" s="804">
        <v>12841.379310344828</v>
      </c>
      <c r="I23" s="804">
        <v>9268.9655172413804</v>
      </c>
      <c r="J23" s="804">
        <v>2286.2068965517242</v>
      </c>
      <c r="K23" s="804">
        <v>1062.0689655172414</v>
      </c>
      <c r="L23" s="805">
        <v>25458.620689655178</v>
      </c>
      <c r="M23" s="798"/>
      <c r="N23" s="804">
        <v>623.91549295774655</v>
      </c>
    </row>
    <row r="24" spans="1:14">
      <c r="A24" s="875" t="s">
        <v>1026</v>
      </c>
      <c r="B24" s="801">
        <v>33.020689655172411</v>
      </c>
      <c r="C24" s="801">
        <v>27.80689655172414</v>
      </c>
      <c r="D24" s="801">
        <v>9.1448275862068975</v>
      </c>
      <c r="E24" s="801">
        <v>3.4758620689655175</v>
      </c>
      <c r="F24" s="802">
        <v>73.448275862068968</v>
      </c>
      <c r="G24" s="803"/>
      <c r="H24" s="804">
        <v>23114.482758620688</v>
      </c>
      <c r="I24" s="804">
        <v>16684.137931034486</v>
      </c>
      <c r="J24" s="804">
        <v>4115.1724137931042</v>
      </c>
      <c r="K24" s="804">
        <v>1911.7241379310346</v>
      </c>
      <c r="L24" s="805">
        <v>45825.517241379312</v>
      </c>
      <c r="M24" s="798"/>
      <c r="N24" s="804">
        <v>623.91549295774644</v>
      </c>
    </row>
    <row r="25" spans="1:14">
      <c r="A25" s="875" t="s">
        <v>1027</v>
      </c>
      <c r="B25" s="801">
        <v>33.020689655172411</v>
      </c>
      <c r="C25" s="801">
        <v>27.80689655172414</v>
      </c>
      <c r="D25" s="801">
        <v>9.1448275862068975</v>
      </c>
      <c r="E25" s="801">
        <v>3.4758620689655175</v>
      </c>
      <c r="F25" s="802">
        <v>73.448275862068968</v>
      </c>
      <c r="G25" s="806"/>
      <c r="H25" s="804">
        <v>23114.482758620688</v>
      </c>
      <c r="I25" s="804">
        <v>16684.137931034486</v>
      </c>
      <c r="J25" s="804">
        <v>4115.1724137931042</v>
      </c>
      <c r="K25" s="804">
        <v>1911.7241379310346</v>
      </c>
      <c r="L25" s="805">
        <v>45825.517241379312</v>
      </c>
      <c r="M25" s="798"/>
      <c r="N25" s="804">
        <v>623.91549295774644</v>
      </c>
    </row>
    <row r="26" spans="1:14" s="813" customFormat="1">
      <c r="A26" s="875" t="s">
        <v>1028</v>
      </c>
      <c r="B26" s="801">
        <v>55.03448275862069</v>
      </c>
      <c r="C26" s="801">
        <v>46.344827586206897</v>
      </c>
      <c r="D26" s="801">
        <v>15.241379310344827</v>
      </c>
      <c r="E26" s="801">
        <v>5.7931034482758621</v>
      </c>
      <c r="F26" s="802">
        <v>122.41379310344827</v>
      </c>
      <c r="G26" s="811"/>
      <c r="H26" s="804">
        <v>38524.137931034486</v>
      </c>
      <c r="I26" s="804">
        <v>27806.896551724138</v>
      </c>
      <c r="J26" s="804">
        <v>6858.6206896551721</v>
      </c>
      <c r="K26" s="804">
        <v>3186.2068965517242</v>
      </c>
      <c r="L26" s="805">
        <v>76375.862068965522</v>
      </c>
      <c r="M26" s="812"/>
      <c r="N26" s="804">
        <v>623.91549295774655</v>
      </c>
    </row>
    <row r="27" spans="1:14" s="813" customFormat="1">
      <c r="A27" s="875" t="s">
        <v>1029</v>
      </c>
      <c r="B27" s="801">
        <v>33.020689655172411</v>
      </c>
      <c r="C27" s="801">
        <v>27.80689655172414</v>
      </c>
      <c r="D27" s="801">
        <v>9.1448275862068975</v>
      </c>
      <c r="E27" s="801">
        <v>3.4758620689655175</v>
      </c>
      <c r="F27" s="802">
        <v>73.448275862068968</v>
      </c>
      <c r="G27" s="811"/>
      <c r="H27" s="804">
        <v>23114.482758620688</v>
      </c>
      <c r="I27" s="804">
        <v>16684.137931034486</v>
      </c>
      <c r="J27" s="804">
        <v>4115.1724137931042</v>
      </c>
      <c r="K27" s="804">
        <v>1911.7241379310346</v>
      </c>
      <c r="L27" s="805">
        <v>45825.517241379312</v>
      </c>
      <c r="M27" s="812"/>
      <c r="N27" s="804">
        <v>623.91549295774644</v>
      </c>
    </row>
    <row r="28" spans="1:14">
      <c r="A28" s="875" t="s">
        <v>1030</v>
      </c>
      <c r="B28" s="801">
        <v>61.913793103448278</v>
      </c>
      <c r="C28" s="801">
        <v>52.137931034482762</v>
      </c>
      <c r="D28" s="801">
        <v>17.146551724137932</v>
      </c>
      <c r="E28" s="801">
        <v>6.5172413793103452</v>
      </c>
      <c r="F28" s="802">
        <v>137.71551724137933</v>
      </c>
      <c r="G28" s="806"/>
      <c r="H28" s="804">
        <v>43339.655172413797</v>
      </c>
      <c r="I28" s="804">
        <v>31282.758620689656</v>
      </c>
      <c r="J28" s="804">
        <v>7715.9482758620697</v>
      </c>
      <c r="K28" s="804">
        <v>3584.4827586206898</v>
      </c>
      <c r="L28" s="805">
        <v>85922.844827586217</v>
      </c>
      <c r="M28" s="798"/>
      <c r="N28" s="804">
        <v>623.91549295774644</v>
      </c>
    </row>
    <row r="29" spans="1:14" s="813" customFormat="1">
      <c r="A29" s="875" t="s">
        <v>1031</v>
      </c>
      <c r="B29" s="801">
        <v>18.344827586206897</v>
      </c>
      <c r="C29" s="801">
        <v>15.448275862068966</v>
      </c>
      <c r="D29" s="801">
        <v>5.0804597701149428</v>
      </c>
      <c r="E29" s="801">
        <v>1.9310344827586208</v>
      </c>
      <c r="F29" s="802">
        <v>40.804597701149426</v>
      </c>
      <c r="G29" s="811"/>
      <c r="H29" s="804">
        <v>12841.379310344828</v>
      </c>
      <c r="I29" s="804">
        <v>9268.9655172413804</v>
      </c>
      <c r="J29" s="804">
        <v>2286.2068965517242</v>
      </c>
      <c r="K29" s="804">
        <v>1062.0689655172414</v>
      </c>
      <c r="L29" s="805">
        <v>25458.620689655178</v>
      </c>
      <c r="M29" s="812"/>
      <c r="N29" s="804">
        <v>623.91549295774655</v>
      </c>
    </row>
    <row r="30" spans="1:14" s="813" customFormat="1">
      <c r="A30" s="875" t="s">
        <v>1032</v>
      </c>
      <c r="B30" s="801">
        <v>61.913793103448278</v>
      </c>
      <c r="C30" s="801">
        <v>52.137931034482762</v>
      </c>
      <c r="D30" s="801">
        <v>17.146551724137932</v>
      </c>
      <c r="E30" s="801">
        <v>6.5172413793103452</v>
      </c>
      <c r="F30" s="802">
        <v>137.71551724137933</v>
      </c>
      <c r="G30" s="811"/>
      <c r="H30" s="804">
        <v>43339.655172413797</v>
      </c>
      <c r="I30" s="804">
        <v>31282.758620689656</v>
      </c>
      <c r="J30" s="804">
        <v>7715.9482758620697</v>
      </c>
      <c r="K30" s="804">
        <v>3584.4827586206898</v>
      </c>
      <c r="L30" s="805">
        <v>85922.844827586217</v>
      </c>
      <c r="M30" s="812"/>
      <c r="N30" s="804">
        <v>623.91549295774644</v>
      </c>
    </row>
    <row r="31" spans="1:14">
      <c r="A31" s="875" t="s">
        <v>1033</v>
      </c>
      <c r="B31" s="801">
        <v>73.379310344827587</v>
      </c>
      <c r="C31" s="801">
        <v>61.793103448275865</v>
      </c>
      <c r="D31" s="801">
        <v>20.321839080459771</v>
      </c>
      <c r="E31" s="801">
        <v>7.7241379310344831</v>
      </c>
      <c r="F31" s="802">
        <v>163.2183908045977</v>
      </c>
      <c r="G31" s="806"/>
      <c r="H31" s="804">
        <v>51365.517241379312</v>
      </c>
      <c r="I31" s="804">
        <v>37075.862068965522</v>
      </c>
      <c r="J31" s="804">
        <v>9144.8275862068967</v>
      </c>
      <c r="K31" s="804">
        <v>4248.2758620689656</v>
      </c>
      <c r="L31" s="805">
        <v>101834.48275862071</v>
      </c>
      <c r="M31" s="798"/>
      <c r="N31" s="804">
        <v>623.91549295774655</v>
      </c>
    </row>
    <row r="32" spans="1:14" s="813" customFormat="1">
      <c r="A32" s="875" t="s">
        <v>1034</v>
      </c>
      <c r="B32" s="801">
        <v>61.913793103448278</v>
      </c>
      <c r="C32" s="801">
        <v>52.137931034482762</v>
      </c>
      <c r="D32" s="801">
        <v>17.146551724137932</v>
      </c>
      <c r="E32" s="801">
        <v>6.5172413793103452</v>
      </c>
      <c r="F32" s="802">
        <v>137.71551724137933</v>
      </c>
      <c r="G32" s="811"/>
      <c r="H32" s="804">
        <v>43339.655172413797</v>
      </c>
      <c r="I32" s="804">
        <v>31282.758620689656</v>
      </c>
      <c r="J32" s="804">
        <v>7715.9482758620697</v>
      </c>
      <c r="K32" s="804">
        <v>3584.4827586206898</v>
      </c>
      <c r="L32" s="805">
        <v>85922.844827586217</v>
      </c>
      <c r="M32" s="812"/>
      <c r="N32" s="804">
        <v>623.91549295774644</v>
      </c>
    </row>
    <row r="33" spans="1:17" s="813" customFormat="1">
      <c r="A33" s="875" t="s">
        <v>1035</v>
      </c>
      <c r="B33" s="801">
        <v>33.020689655172411</v>
      </c>
      <c r="C33" s="801">
        <v>27.80689655172414</v>
      </c>
      <c r="D33" s="801">
        <v>9.1448275862068975</v>
      </c>
      <c r="E33" s="801">
        <v>3.4758620689655175</v>
      </c>
      <c r="F33" s="802">
        <v>73.448275862068968</v>
      </c>
      <c r="G33" s="811"/>
      <c r="H33" s="804">
        <v>23114.482758620688</v>
      </c>
      <c r="I33" s="804">
        <v>16684.137931034486</v>
      </c>
      <c r="J33" s="804">
        <v>4115.1724137931042</v>
      </c>
      <c r="K33" s="804">
        <v>1911.7241379310346</v>
      </c>
      <c r="L33" s="805">
        <v>45825.517241379312</v>
      </c>
      <c r="M33" s="812"/>
      <c r="N33" s="804">
        <v>623.91549295774644</v>
      </c>
    </row>
    <row r="34" spans="1:17" s="813" customFormat="1">
      <c r="A34" s="875" t="s">
        <v>1036</v>
      </c>
      <c r="B34" s="801">
        <v>61.913793103448278</v>
      </c>
      <c r="C34" s="801">
        <v>52.137931034482762</v>
      </c>
      <c r="D34" s="801">
        <v>17.146551724137932</v>
      </c>
      <c r="E34" s="801">
        <v>6.5172413793103452</v>
      </c>
      <c r="F34" s="802">
        <v>137.71551724137933</v>
      </c>
      <c r="G34" s="811"/>
      <c r="H34" s="804">
        <v>43339.655172413797</v>
      </c>
      <c r="I34" s="804">
        <v>31282.758620689656</v>
      </c>
      <c r="J34" s="804">
        <v>7715.9482758620697</v>
      </c>
      <c r="K34" s="804">
        <v>3584.4827586206898</v>
      </c>
      <c r="L34" s="805">
        <v>85922.844827586217</v>
      </c>
      <c r="M34" s="812"/>
      <c r="N34" s="804">
        <v>623.91549295774644</v>
      </c>
    </row>
    <row r="35" spans="1:17" s="813" customFormat="1">
      <c r="A35" s="877" t="s">
        <v>1037</v>
      </c>
      <c r="B35" s="801">
        <v>73.379310344827587</v>
      </c>
      <c r="C35" s="801">
        <v>61.793103448275865</v>
      </c>
      <c r="D35" s="801">
        <v>20.321839080459771</v>
      </c>
      <c r="E35" s="801">
        <v>7.7241379310344831</v>
      </c>
      <c r="F35" s="802">
        <v>163.2183908045977</v>
      </c>
      <c r="G35" s="814"/>
      <c r="H35" s="804">
        <v>51365.517241379312</v>
      </c>
      <c r="I35" s="804">
        <v>37075.862068965522</v>
      </c>
      <c r="J35" s="804">
        <v>9144.8275862068967</v>
      </c>
      <c r="K35" s="804">
        <v>4248.2758620689656</v>
      </c>
      <c r="L35" s="805">
        <v>101834.48275862071</v>
      </c>
      <c r="M35" s="812"/>
      <c r="N35" s="804">
        <v>623.91549295774655</v>
      </c>
    </row>
    <row r="36" spans="1:17">
      <c r="A36" s="877" t="s">
        <v>1038</v>
      </c>
      <c r="B36" s="801">
        <v>73.379310344827587</v>
      </c>
      <c r="C36" s="801">
        <v>61.793103448275865</v>
      </c>
      <c r="D36" s="801">
        <v>20.321839080459771</v>
      </c>
      <c r="E36" s="801">
        <v>7.7241379310344831</v>
      </c>
      <c r="F36" s="802">
        <v>163.2183908045977</v>
      </c>
      <c r="H36" s="804">
        <v>51365.517241379312</v>
      </c>
      <c r="I36" s="804">
        <v>37075.862068965522</v>
      </c>
      <c r="J36" s="804">
        <v>9144.8275862068967</v>
      </c>
      <c r="K36" s="804">
        <v>4248.2758620689656</v>
      </c>
      <c r="L36" s="805">
        <v>101834.48275862071</v>
      </c>
      <c r="M36" s="798"/>
      <c r="N36" s="804">
        <v>623.91549295774655</v>
      </c>
    </row>
    <row r="37" spans="1:17" s="813" customFormat="1">
      <c r="A37" s="875" t="s">
        <v>1039</v>
      </c>
      <c r="B37" s="801">
        <v>55.03448275862069</v>
      </c>
      <c r="C37" s="801">
        <v>46.344827586206897</v>
      </c>
      <c r="D37" s="801">
        <v>15.241379310344827</v>
      </c>
      <c r="E37" s="801">
        <v>5.7931034482758621</v>
      </c>
      <c r="F37" s="802">
        <v>122.41379310344827</v>
      </c>
      <c r="G37" s="814"/>
      <c r="H37" s="804">
        <v>38524.137931034486</v>
      </c>
      <c r="I37" s="804">
        <v>27806.896551724138</v>
      </c>
      <c r="J37" s="804">
        <v>6858.6206896551721</v>
      </c>
      <c r="K37" s="804">
        <v>3186.2068965517242</v>
      </c>
      <c r="L37" s="805">
        <v>76375.862068965522</v>
      </c>
      <c r="M37" s="812"/>
      <c r="N37" s="804">
        <v>623.91549295774655</v>
      </c>
    </row>
    <row r="38" spans="1:17" s="813" customFormat="1">
      <c r="A38" s="877" t="s">
        <v>1040</v>
      </c>
      <c r="B38" s="801">
        <v>33.020689655172411</v>
      </c>
      <c r="C38" s="801">
        <v>27.80689655172414</v>
      </c>
      <c r="D38" s="801">
        <v>9.1448275862068975</v>
      </c>
      <c r="E38" s="801">
        <v>3.4758620689655175</v>
      </c>
      <c r="F38" s="802">
        <v>73.448275862068968</v>
      </c>
      <c r="G38" s="814"/>
      <c r="H38" s="804">
        <v>23114.482758620688</v>
      </c>
      <c r="I38" s="804">
        <v>16684.137931034486</v>
      </c>
      <c r="J38" s="804">
        <v>4115.1724137931042</v>
      </c>
      <c r="K38" s="804">
        <v>1911.7241379310346</v>
      </c>
      <c r="L38" s="805">
        <v>45825.517241379312</v>
      </c>
      <c r="M38" s="812"/>
      <c r="N38" s="804">
        <v>623.91549295774644</v>
      </c>
    </row>
    <row r="39" spans="1:17">
      <c r="A39" s="815" t="s">
        <v>107</v>
      </c>
      <c r="B39" s="816">
        <v>3738</v>
      </c>
      <c r="C39" s="816">
        <v>8138</v>
      </c>
      <c r="D39" s="816">
        <v>1145</v>
      </c>
      <c r="E39" s="816">
        <v>714</v>
      </c>
      <c r="F39" s="817">
        <v>14995</v>
      </c>
      <c r="G39" s="818"/>
      <c r="H39" s="797">
        <v>3498600</v>
      </c>
      <c r="I39" s="797">
        <v>4882500</v>
      </c>
      <c r="J39" s="797">
        <v>515025</v>
      </c>
      <c r="K39" s="797">
        <v>392700</v>
      </c>
      <c r="L39" s="797">
        <v>9288825</v>
      </c>
      <c r="M39" s="819"/>
      <c r="N39" s="797">
        <v>619.46148716238747</v>
      </c>
    </row>
    <row r="40" spans="1:17" ht="16" thickBot="1">
      <c r="A40" s="820"/>
      <c r="B40" s="820"/>
      <c r="C40" s="820"/>
      <c r="D40" s="820"/>
      <c r="E40" s="820"/>
      <c r="F40" s="820"/>
      <c r="G40" s="818"/>
      <c r="H40" s="821"/>
      <c r="I40" s="821"/>
      <c r="J40" s="821"/>
      <c r="K40" s="821"/>
      <c r="L40" s="821"/>
      <c r="M40" s="819"/>
      <c r="N40" s="819"/>
    </row>
    <row r="41" spans="1:17" ht="17" thickBot="1">
      <c r="A41" s="822" t="s">
        <v>996</v>
      </c>
      <c r="B41" s="823" t="s">
        <v>997</v>
      </c>
      <c r="C41" s="824" t="s">
        <v>998</v>
      </c>
      <c r="D41" s="825" t="s">
        <v>977</v>
      </c>
      <c r="I41" s="62"/>
      <c r="J41" s="62"/>
      <c r="O41" s="798"/>
      <c r="P41" s="62"/>
    </row>
    <row r="42" spans="1:17">
      <c r="A42" s="826" t="s">
        <v>999</v>
      </c>
      <c r="B42" s="827">
        <f>D42/$D$55</f>
        <v>7.5746360720453987E-2</v>
      </c>
      <c r="C42" s="828"/>
      <c r="D42" s="829">
        <v>307</v>
      </c>
      <c r="E42" s="830"/>
      <c r="F42" s="806"/>
      <c r="I42" s="806"/>
      <c r="J42" s="62"/>
      <c r="O42" s="831"/>
      <c r="P42" s="62"/>
      <c r="Q42" s="832"/>
    </row>
    <row r="43" spans="1:17">
      <c r="A43" s="833" t="s">
        <v>1000</v>
      </c>
      <c r="B43" s="827">
        <f>D43/$D$55</f>
        <v>0.13570194917345177</v>
      </c>
      <c r="C43" s="834"/>
      <c r="D43" s="835">
        <v>550</v>
      </c>
      <c r="E43" s="806"/>
      <c r="F43" s="806"/>
      <c r="I43" s="62"/>
      <c r="J43" s="62"/>
      <c r="O43" s="62"/>
      <c r="P43" s="62"/>
    </row>
    <row r="44" spans="1:17">
      <c r="A44" s="833" t="s">
        <v>1001</v>
      </c>
      <c r="B44" s="827">
        <f t="shared" ref="B44:B54" si="0">D44/$D$55</f>
        <v>9.8692326671601278E-3</v>
      </c>
      <c r="C44" s="834"/>
      <c r="D44" s="835">
        <v>40</v>
      </c>
      <c r="E44" s="806"/>
      <c r="F44" s="806"/>
      <c r="I44" s="62"/>
      <c r="J44" s="62"/>
      <c r="O44" s="62"/>
      <c r="P44" s="62"/>
    </row>
    <row r="45" spans="1:17">
      <c r="A45" s="833" t="s">
        <v>1002</v>
      </c>
      <c r="B45" s="827">
        <f t="shared" si="0"/>
        <v>0.11102886750555144</v>
      </c>
      <c r="C45" s="834"/>
      <c r="D45" s="835">
        <v>450</v>
      </c>
      <c r="E45" s="806"/>
      <c r="F45" s="806"/>
      <c r="I45" s="62"/>
      <c r="J45" s="62"/>
      <c r="O45" s="62"/>
      <c r="P45" s="62"/>
    </row>
    <row r="46" spans="1:17">
      <c r="A46" s="833" t="s">
        <v>1003</v>
      </c>
      <c r="B46" s="827">
        <f t="shared" si="0"/>
        <v>0</v>
      </c>
      <c r="C46" s="834"/>
      <c r="D46" s="835">
        <v>0</v>
      </c>
      <c r="E46" s="806"/>
      <c r="F46" s="806"/>
      <c r="I46" s="62"/>
      <c r="J46" s="62"/>
      <c r="O46" s="62"/>
      <c r="P46" s="62"/>
    </row>
    <row r="47" spans="1:17">
      <c r="A47" s="833" t="s">
        <v>1004</v>
      </c>
      <c r="B47" s="827">
        <f t="shared" si="0"/>
        <v>0.15544041450777202</v>
      </c>
      <c r="C47" s="834"/>
      <c r="D47" s="835">
        <v>630</v>
      </c>
      <c r="E47" s="806"/>
      <c r="F47" s="806"/>
      <c r="I47" s="62"/>
      <c r="J47" s="62"/>
      <c r="O47" s="62"/>
      <c r="P47" s="62"/>
    </row>
    <row r="48" spans="1:17">
      <c r="A48" s="833" t="s">
        <v>1005</v>
      </c>
      <c r="B48" s="827">
        <f t="shared" si="0"/>
        <v>0.18702195904268443</v>
      </c>
      <c r="C48" s="834"/>
      <c r="D48" s="835">
        <v>758</v>
      </c>
      <c r="E48" s="806"/>
      <c r="F48" s="806"/>
      <c r="I48" s="62"/>
      <c r="J48" s="62"/>
      <c r="O48" s="62"/>
      <c r="P48" s="62"/>
    </row>
    <row r="49" spans="1:16">
      <c r="A49" s="833" t="s">
        <v>1006</v>
      </c>
      <c r="B49" s="827">
        <f t="shared" si="0"/>
        <v>8.5122131754256106E-2</v>
      </c>
      <c r="C49" s="834"/>
      <c r="D49" s="835">
        <v>345</v>
      </c>
      <c r="E49" s="806"/>
      <c r="F49" s="806"/>
      <c r="I49" s="62"/>
      <c r="J49" s="62"/>
      <c r="O49" s="62"/>
      <c r="P49" s="62"/>
    </row>
    <row r="50" spans="1:16">
      <c r="A50" s="833" t="s">
        <v>1007</v>
      </c>
      <c r="B50" s="827">
        <f t="shared" si="0"/>
        <v>0.11917098445595854</v>
      </c>
      <c r="C50" s="834"/>
      <c r="D50" s="835">
        <v>483</v>
      </c>
      <c r="E50" s="806"/>
      <c r="F50" s="806"/>
      <c r="I50" s="62"/>
      <c r="J50" s="62"/>
      <c r="O50" s="62"/>
      <c r="P50" s="62"/>
    </row>
    <row r="51" spans="1:16">
      <c r="A51" s="833" t="s">
        <v>1008</v>
      </c>
      <c r="B51" s="827">
        <f t="shared" si="0"/>
        <v>2.467308166790032E-3</v>
      </c>
      <c r="C51" s="834"/>
      <c r="D51" s="835">
        <v>10</v>
      </c>
      <c r="E51" s="806"/>
      <c r="F51" s="806"/>
      <c r="I51" s="62"/>
      <c r="J51" s="62"/>
      <c r="O51" s="62"/>
      <c r="P51" s="62"/>
    </row>
    <row r="52" spans="1:16">
      <c r="A52" s="833" t="s">
        <v>1009</v>
      </c>
      <c r="B52" s="827">
        <f t="shared" si="0"/>
        <v>6.6617320503330871E-2</v>
      </c>
      <c r="C52" s="834"/>
      <c r="D52" s="835">
        <v>270</v>
      </c>
      <c r="E52" s="830"/>
      <c r="I52" s="62"/>
      <c r="J52" s="62"/>
      <c r="O52" s="62"/>
      <c r="P52" s="62"/>
    </row>
    <row r="53" spans="1:16">
      <c r="A53" s="836" t="s">
        <v>1010</v>
      </c>
      <c r="B53" s="827">
        <f t="shared" si="0"/>
        <v>1.4803849000740192E-2</v>
      </c>
      <c r="C53" s="837"/>
      <c r="D53" s="838">
        <v>60</v>
      </c>
      <c r="E53" s="830"/>
      <c r="I53" s="62"/>
      <c r="J53" s="62"/>
      <c r="O53" s="62"/>
      <c r="P53" s="62"/>
    </row>
    <row r="54" spans="1:16" ht="16" thickBot="1">
      <c r="A54" s="839" t="s">
        <v>1011</v>
      </c>
      <c r="B54" s="840">
        <f t="shared" si="0"/>
        <v>3.7009622501850484E-2</v>
      </c>
      <c r="C54" s="841"/>
      <c r="D54" s="842">
        <v>150</v>
      </c>
      <c r="E54" s="830"/>
      <c r="I54" s="62"/>
      <c r="J54" s="62"/>
      <c r="O54" s="62"/>
      <c r="P54" s="62"/>
    </row>
    <row r="55" spans="1:16" ht="16" thickBot="1">
      <c r="A55" s="843" t="s">
        <v>107</v>
      </c>
      <c r="B55" s="844">
        <v>1</v>
      </c>
      <c r="C55" s="845"/>
      <c r="D55" s="846">
        <v>4053</v>
      </c>
      <c r="I55" s="62"/>
      <c r="J55" s="62"/>
      <c r="O55" s="62"/>
      <c r="P55" s="62"/>
    </row>
    <row r="56" spans="1:16">
      <c r="A56" s="793"/>
      <c r="B56" s="847"/>
      <c r="D56" s="848"/>
      <c r="I56" s="62"/>
      <c r="J56" s="62"/>
      <c r="O56" s="62"/>
      <c r="P56" s="62"/>
    </row>
    <row r="57" spans="1:16" ht="16" thickBot="1">
      <c r="I57" s="62"/>
      <c r="J57" s="62"/>
      <c r="O57" s="62"/>
      <c r="P57" s="62"/>
    </row>
    <row r="58" spans="1:16" ht="33" thickBot="1">
      <c r="A58" s="822" t="s">
        <v>1012</v>
      </c>
      <c r="B58" s="823" t="s">
        <v>1013</v>
      </c>
      <c r="C58" s="849" t="s">
        <v>977</v>
      </c>
      <c r="D58" s="850" t="s">
        <v>1014</v>
      </c>
      <c r="I58" s="62"/>
      <c r="J58" s="62"/>
      <c r="O58" s="62"/>
      <c r="P58" s="62"/>
    </row>
    <row r="59" spans="1:16">
      <c r="A59" s="851" t="s">
        <v>1015</v>
      </c>
      <c r="B59" s="852">
        <v>1</v>
      </c>
      <c r="C59" s="853">
        <f>SUM(C60:C63)</f>
        <v>13735</v>
      </c>
      <c r="D59" s="854">
        <f>SUM(D60:D63)</f>
        <v>9288825</v>
      </c>
      <c r="E59" s="831"/>
      <c r="F59" s="855"/>
      <c r="G59" s="855"/>
      <c r="H59" s="855"/>
      <c r="I59" s="855"/>
      <c r="J59" s="855"/>
      <c r="K59" s="855"/>
      <c r="L59" s="855"/>
      <c r="M59" s="855"/>
      <c r="N59" s="855"/>
      <c r="O59" s="855"/>
      <c r="P59" s="855"/>
    </row>
    <row r="60" spans="1:16" ht="16">
      <c r="A60" s="856" t="s">
        <v>1016</v>
      </c>
      <c r="B60" s="857">
        <f>C60/C59</f>
        <v>0.2721514379322898</v>
      </c>
      <c r="C60" s="858">
        <f>B39</f>
        <v>3738</v>
      </c>
      <c r="D60" s="859">
        <f>H39</f>
        <v>3498600</v>
      </c>
      <c r="E60" s="860"/>
      <c r="F60" s="855"/>
      <c r="G60" s="855"/>
      <c r="H60" s="855"/>
      <c r="I60" s="855"/>
      <c r="J60" s="855"/>
      <c r="K60" s="855"/>
      <c r="L60" s="855"/>
      <c r="M60" s="855"/>
      <c r="N60" s="855"/>
      <c r="O60" s="855"/>
      <c r="P60" s="855"/>
    </row>
    <row r="61" spans="1:16" ht="16">
      <c r="A61" s="856" t="s">
        <v>1017</v>
      </c>
      <c r="B61" s="857">
        <f>C61/C59</f>
        <v>0.59250091008372774</v>
      </c>
      <c r="C61" s="858">
        <f>C39</f>
        <v>8138</v>
      </c>
      <c r="D61" s="859">
        <f>I39</f>
        <v>4882500</v>
      </c>
      <c r="F61" s="855"/>
      <c r="G61" s="855"/>
      <c r="H61" s="855"/>
      <c r="I61" s="855"/>
      <c r="J61" s="855"/>
      <c r="K61" s="855"/>
      <c r="L61" s="855"/>
      <c r="M61" s="855"/>
      <c r="N61" s="855"/>
      <c r="O61" s="855"/>
      <c r="P61" s="855"/>
    </row>
    <row r="62" spans="1:16" ht="16">
      <c r="A62" s="856" t="s">
        <v>1018</v>
      </c>
      <c r="B62" s="857">
        <f>C62/C59</f>
        <v>8.3363669457590092E-2</v>
      </c>
      <c r="C62" s="858">
        <f>D39</f>
        <v>1145</v>
      </c>
      <c r="D62" s="859">
        <f>J39</f>
        <v>515025</v>
      </c>
      <c r="F62" s="855"/>
      <c r="G62" s="855"/>
      <c r="H62" s="855"/>
      <c r="I62" s="855"/>
      <c r="J62" s="855"/>
      <c r="K62" s="855"/>
      <c r="L62" s="855"/>
      <c r="M62" s="855"/>
      <c r="N62" s="855"/>
      <c r="O62" s="855"/>
      <c r="P62" s="855"/>
    </row>
    <row r="63" spans="1:16" ht="16">
      <c r="A63" s="856" t="s">
        <v>1019</v>
      </c>
      <c r="B63" s="857">
        <f>C63/C59</f>
        <v>5.1983982526392428E-2</v>
      </c>
      <c r="C63" s="858">
        <f>E39</f>
        <v>714</v>
      </c>
      <c r="D63" s="859">
        <f>K39</f>
        <v>392700</v>
      </c>
      <c r="F63" s="855"/>
      <c r="G63" s="855"/>
      <c r="H63" s="855"/>
      <c r="I63" s="855"/>
      <c r="J63" s="855"/>
      <c r="K63" s="855"/>
      <c r="L63" s="855"/>
      <c r="M63" s="855"/>
      <c r="N63" s="855"/>
      <c r="O63" s="855"/>
      <c r="P63" s="855"/>
    </row>
  </sheetData>
  <conditionalFormatting sqref="Q42">
    <cfRule type="cellIs" dxfId="1" priority="1" operator="greaterThan">
      <formula>0</formula>
    </cfRule>
    <cfRule type="cellIs" dxfId="0" priority="2" operator="lessThan">
      <formula>0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CC"/>
  </sheetPr>
  <dimension ref="A1:AJ50"/>
  <sheetViews>
    <sheetView view="pageBreakPreview" topLeftCell="A6" zoomScale="110" zoomScaleNormal="100" zoomScaleSheetLayoutView="110" workbookViewId="0">
      <selection activeCell="A42" sqref="A42"/>
    </sheetView>
  </sheetViews>
  <sheetFormatPr baseColWidth="10" defaultColWidth="8.6640625" defaultRowHeight="12"/>
  <cols>
    <col min="1" max="1" width="58.83203125" style="147" customWidth="1"/>
    <col min="2" max="2" width="13" style="147" customWidth="1"/>
    <col min="3" max="3" width="3.33203125" style="147" customWidth="1"/>
    <col min="4" max="26" width="3.6640625" style="147" customWidth="1"/>
    <col min="27" max="32" width="8" style="147" customWidth="1"/>
    <col min="33" max="33" width="10" style="147" customWidth="1"/>
    <col min="34" max="34" width="10.6640625" style="148" customWidth="1"/>
    <col min="35" max="36" width="10.6640625" style="147" customWidth="1"/>
    <col min="37" max="16384" width="8.6640625" style="147"/>
  </cols>
  <sheetData>
    <row r="1" spans="1:36" ht="13" thickBot="1"/>
    <row r="2" spans="1:36" ht="36.75" customHeight="1">
      <c r="A2" s="291" t="s">
        <v>123</v>
      </c>
      <c r="B2" s="292" t="s">
        <v>1</v>
      </c>
      <c r="C2" s="283" t="s">
        <v>124</v>
      </c>
      <c r="D2" s="284" t="s">
        <v>125</v>
      </c>
      <c r="E2" s="284" t="s">
        <v>126</v>
      </c>
      <c r="F2" s="284" t="s">
        <v>127</v>
      </c>
      <c r="G2" s="284" t="s">
        <v>128</v>
      </c>
      <c r="H2" s="284" t="s">
        <v>129</v>
      </c>
      <c r="I2" s="284" t="s">
        <v>130</v>
      </c>
      <c r="J2" s="284" t="s">
        <v>131</v>
      </c>
      <c r="K2" s="284" t="s">
        <v>132</v>
      </c>
      <c r="L2" s="284" t="s">
        <v>133</v>
      </c>
      <c r="M2" s="284" t="s">
        <v>134</v>
      </c>
      <c r="N2" s="285" t="s">
        <v>135</v>
      </c>
      <c r="O2" s="284" t="s">
        <v>136</v>
      </c>
      <c r="P2" s="284" t="s">
        <v>137</v>
      </c>
      <c r="Q2" s="284" t="s">
        <v>138</v>
      </c>
      <c r="R2" s="284" t="s">
        <v>139</v>
      </c>
      <c r="S2" s="284" t="s">
        <v>140</v>
      </c>
      <c r="T2" s="284" t="s">
        <v>141</v>
      </c>
      <c r="U2" s="284" t="s">
        <v>142</v>
      </c>
      <c r="V2" s="284" t="s">
        <v>143</v>
      </c>
      <c r="W2" s="284" t="s">
        <v>144</v>
      </c>
      <c r="X2" s="284" t="s">
        <v>145</v>
      </c>
      <c r="Y2" s="284" t="s">
        <v>937</v>
      </c>
      <c r="Z2" s="285" t="s">
        <v>146</v>
      </c>
      <c r="AA2" s="269" t="s">
        <v>147</v>
      </c>
      <c r="AB2" s="270" t="s">
        <v>148</v>
      </c>
      <c r="AC2" s="270" t="s">
        <v>149</v>
      </c>
      <c r="AD2" s="270" t="s">
        <v>150</v>
      </c>
      <c r="AE2" s="270" t="s">
        <v>151</v>
      </c>
      <c r="AF2" s="270" t="s">
        <v>152</v>
      </c>
      <c r="AG2" s="269" t="s">
        <v>153</v>
      </c>
      <c r="AH2" s="263" t="s">
        <v>154</v>
      </c>
      <c r="AI2" s="149"/>
      <c r="AJ2" s="149"/>
    </row>
    <row r="3" spans="1:36" ht="14.25" customHeight="1">
      <c r="A3" s="150"/>
      <c r="B3" s="151"/>
      <c r="C3" s="286"/>
      <c r="D3" s="287"/>
      <c r="E3" s="287"/>
      <c r="F3" s="287"/>
      <c r="G3" s="287"/>
      <c r="H3" s="287"/>
      <c r="I3" s="287"/>
      <c r="J3" s="287"/>
      <c r="K3" s="287"/>
      <c r="L3" s="287"/>
      <c r="M3" s="287"/>
      <c r="N3" s="288"/>
      <c r="O3" s="287"/>
      <c r="P3" s="287"/>
      <c r="Q3" s="287"/>
      <c r="R3" s="287"/>
      <c r="S3" s="287"/>
      <c r="T3" s="287"/>
      <c r="U3" s="287"/>
      <c r="V3" s="287"/>
      <c r="W3" s="287"/>
      <c r="X3" s="287"/>
      <c r="Y3" s="287"/>
      <c r="Z3" s="288"/>
      <c r="AA3" s="271"/>
      <c r="AB3" s="272"/>
      <c r="AC3" s="272"/>
      <c r="AD3" s="272"/>
      <c r="AE3" s="272"/>
      <c r="AF3" s="272"/>
      <c r="AG3" s="271"/>
      <c r="AH3" s="280"/>
      <c r="AI3" s="154"/>
      <c r="AJ3" s="154"/>
    </row>
    <row r="4" spans="1:36">
      <c r="A4" s="293" t="s">
        <v>377</v>
      </c>
      <c r="B4" s="155"/>
      <c r="C4" s="322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9"/>
      <c r="O4" s="278"/>
      <c r="P4" s="278"/>
      <c r="Q4" s="278"/>
      <c r="R4" s="278"/>
      <c r="S4" s="278"/>
      <c r="T4" s="278"/>
      <c r="U4" s="278"/>
      <c r="V4" s="278"/>
      <c r="W4" s="278"/>
      <c r="X4" s="278"/>
      <c r="Y4" s="278"/>
      <c r="Z4" s="279"/>
      <c r="AA4" s="273"/>
      <c r="AB4" s="274"/>
      <c r="AC4" s="274"/>
      <c r="AD4" s="274"/>
      <c r="AE4" s="274"/>
      <c r="AF4" s="274"/>
      <c r="AG4" s="546"/>
      <c r="AH4" s="547"/>
      <c r="AI4" s="156"/>
    </row>
    <row r="5" spans="1:36" ht="13">
      <c r="A5" s="294" t="s">
        <v>314</v>
      </c>
      <c r="B5" s="155"/>
      <c r="C5" s="277"/>
      <c r="D5" s="278"/>
      <c r="E5" s="278"/>
      <c r="F5" s="278"/>
      <c r="G5" s="278">
        <v>1</v>
      </c>
      <c r="H5" s="278">
        <v>1</v>
      </c>
      <c r="I5" s="278">
        <v>1</v>
      </c>
      <c r="J5" s="278">
        <v>1</v>
      </c>
      <c r="K5" s="278">
        <v>1</v>
      </c>
      <c r="L5" s="278">
        <v>1</v>
      </c>
      <c r="M5" s="278">
        <v>1</v>
      </c>
      <c r="N5" s="279">
        <v>1</v>
      </c>
      <c r="O5" s="278">
        <v>1</v>
      </c>
      <c r="P5" s="278">
        <v>1</v>
      </c>
      <c r="Q5" s="278"/>
      <c r="R5" s="278"/>
      <c r="S5" s="278"/>
      <c r="T5" s="278"/>
      <c r="U5" s="278"/>
      <c r="V5" s="278"/>
      <c r="W5" s="278"/>
      <c r="X5" s="278"/>
      <c r="Y5" s="278"/>
      <c r="Z5" s="278"/>
      <c r="AA5" s="766">
        <v>210</v>
      </c>
      <c r="AB5" s="767">
        <v>210</v>
      </c>
      <c r="AC5" s="290"/>
      <c r="AD5" s="290">
        <v>3</v>
      </c>
      <c r="AE5" s="290"/>
      <c r="AF5" s="497">
        <v>700</v>
      </c>
      <c r="AG5" s="548">
        <f>AA5*AC5*AE5</f>
        <v>0</v>
      </c>
      <c r="AH5" s="549">
        <f t="shared" ref="AH5:AH46" si="0">AB5*AD5*AF5</f>
        <v>441000</v>
      </c>
      <c r="AI5" s="156"/>
    </row>
    <row r="6" spans="1:36" ht="13">
      <c r="A6" s="294" t="s">
        <v>155</v>
      </c>
      <c r="B6" s="155"/>
      <c r="C6" s="277"/>
      <c r="D6" s="278"/>
      <c r="E6" s="278"/>
      <c r="F6" s="278"/>
      <c r="G6" s="278"/>
      <c r="H6" s="278"/>
      <c r="I6" s="278"/>
      <c r="J6" s="278"/>
      <c r="K6" s="278">
        <v>1</v>
      </c>
      <c r="L6" s="278">
        <v>1</v>
      </c>
      <c r="M6" s="278">
        <v>1</v>
      </c>
      <c r="N6" s="279">
        <v>1</v>
      </c>
      <c r="O6" s="278">
        <v>1</v>
      </c>
      <c r="P6" s="278">
        <v>1</v>
      </c>
      <c r="Q6" s="278">
        <v>1</v>
      </c>
      <c r="R6" s="278">
        <v>1</v>
      </c>
      <c r="S6" s="278">
        <v>1</v>
      </c>
      <c r="T6" s="278">
        <v>1</v>
      </c>
      <c r="U6" s="278">
        <v>1</v>
      </c>
      <c r="V6" s="278">
        <v>1</v>
      </c>
      <c r="W6" s="278">
        <v>1</v>
      </c>
      <c r="X6" s="278">
        <v>1</v>
      </c>
      <c r="Y6" s="278">
        <v>1</v>
      </c>
      <c r="Z6" s="278">
        <v>1</v>
      </c>
      <c r="AA6" s="766">
        <v>336</v>
      </c>
      <c r="AB6" s="767">
        <v>336</v>
      </c>
      <c r="AC6" s="290"/>
      <c r="AD6" s="290">
        <v>3</v>
      </c>
      <c r="AE6" s="290"/>
      <c r="AF6" s="497">
        <v>600</v>
      </c>
      <c r="AG6" s="548">
        <f t="shared" ref="AG6:AG46" si="1">AA6*AC6*AE6</f>
        <v>0</v>
      </c>
      <c r="AH6" s="549">
        <f t="shared" si="0"/>
        <v>604800</v>
      </c>
      <c r="AI6" s="156"/>
    </row>
    <row r="7" spans="1:36" ht="13">
      <c r="A7" s="294" t="s">
        <v>156</v>
      </c>
      <c r="B7" s="155"/>
      <c r="C7" s="277"/>
      <c r="D7" s="278"/>
      <c r="E7" s="278"/>
      <c r="F7" s="278"/>
      <c r="G7" s="278"/>
      <c r="H7" s="278"/>
      <c r="I7" s="278"/>
      <c r="J7" s="278"/>
      <c r="K7" s="278"/>
      <c r="L7" s="278"/>
      <c r="M7" s="278"/>
      <c r="N7" s="279"/>
      <c r="O7" s="278"/>
      <c r="P7" s="278"/>
      <c r="Q7" s="278"/>
      <c r="R7" s="278"/>
      <c r="S7" s="278"/>
      <c r="T7" s="278"/>
      <c r="U7" s="278"/>
      <c r="V7" s="278"/>
      <c r="W7" s="278">
        <v>1</v>
      </c>
      <c r="X7" s="278">
        <v>1</v>
      </c>
      <c r="Y7" s="278">
        <v>1</v>
      </c>
      <c r="Z7" s="278">
        <v>1</v>
      </c>
      <c r="AA7" s="766">
        <v>84</v>
      </c>
      <c r="AB7" s="767">
        <v>84</v>
      </c>
      <c r="AC7" s="290"/>
      <c r="AD7" s="290">
        <v>2</v>
      </c>
      <c r="AE7" s="290"/>
      <c r="AF7" s="497">
        <v>450</v>
      </c>
      <c r="AG7" s="548">
        <f t="shared" si="1"/>
        <v>0</v>
      </c>
      <c r="AH7" s="549">
        <f t="shared" si="0"/>
        <v>75600</v>
      </c>
      <c r="AI7" s="156"/>
    </row>
    <row r="8" spans="1:36" ht="13.25" customHeight="1">
      <c r="A8" s="294" t="s">
        <v>157</v>
      </c>
      <c r="B8" s="155"/>
      <c r="C8" s="277"/>
      <c r="D8" s="278"/>
      <c r="E8" s="278"/>
      <c r="F8" s="278"/>
      <c r="G8" s="278"/>
      <c r="H8" s="278"/>
      <c r="I8" s="278"/>
      <c r="J8" s="278"/>
      <c r="K8" s="278"/>
      <c r="L8" s="278"/>
      <c r="M8" s="278"/>
      <c r="N8" s="279"/>
      <c r="O8" s="278"/>
      <c r="P8" s="278"/>
      <c r="Q8" s="278"/>
      <c r="R8" s="278"/>
      <c r="S8" s="278"/>
      <c r="T8" s="278"/>
      <c r="U8" s="278"/>
      <c r="V8" s="278"/>
      <c r="W8" s="278">
        <v>1</v>
      </c>
      <c r="X8" s="278">
        <v>1</v>
      </c>
      <c r="Y8" s="278">
        <v>1</v>
      </c>
      <c r="Z8" s="278">
        <v>1</v>
      </c>
      <c r="AA8" s="766">
        <v>84</v>
      </c>
      <c r="AB8" s="767">
        <v>84</v>
      </c>
      <c r="AC8" s="290"/>
      <c r="AD8" s="290">
        <v>1.5</v>
      </c>
      <c r="AE8" s="290"/>
      <c r="AF8" s="497">
        <v>550</v>
      </c>
      <c r="AG8" s="548">
        <f t="shared" si="1"/>
        <v>0</v>
      </c>
      <c r="AH8" s="549">
        <f t="shared" si="0"/>
        <v>69300</v>
      </c>
      <c r="AI8" s="156"/>
    </row>
    <row r="9" spans="1:36">
      <c r="A9" s="293" t="s">
        <v>378</v>
      </c>
      <c r="B9" s="155"/>
      <c r="C9" s="277"/>
      <c r="D9" s="278"/>
      <c r="E9" s="278"/>
      <c r="F9" s="278"/>
      <c r="G9" s="278"/>
      <c r="H9" s="278"/>
      <c r="I9" s="278"/>
      <c r="J9" s="278"/>
      <c r="K9" s="278"/>
      <c r="L9" s="278"/>
      <c r="M9" s="278"/>
      <c r="N9" s="279"/>
      <c r="O9" s="278"/>
      <c r="P9" s="278"/>
      <c r="Q9" s="278"/>
      <c r="R9" s="278"/>
      <c r="S9" s="278"/>
      <c r="T9" s="278"/>
      <c r="U9" s="278"/>
      <c r="V9" s="278"/>
      <c r="W9" s="278"/>
      <c r="X9" s="278"/>
      <c r="Y9" s="278"/>
      <c r="Z9" s="278"/>
      <c r="AA9" s="768"/>
      <c r="AB9" s="769"/>
      <c r="AC9" s="275"/>
      <c r="AD9" s="275"/>
      <c r="AE9" s="275"/>
      <c r="AF9" s="498"/>
      <c r="AG9" s="548"/>
      <c r="AH9" s="549"/>
      <c r="AI9" s="156"/>
    </row>
    <row r="10" spans="1:36" ht="13">
      <c r="A10" s="294" t="s">
        <v>314</v>
      </c>
      <c r="B10" s="155"/>
      <c r="C10" s="277">
        <v>1</v>
      </c>
      <c r="D10" s="278">
        <v>1</v>
      </c>
      <c r="E10" s="278">
        <v>1</v>
      </c>
      <c r="F10" s="278">
        <v>1</v>
      </c>
      <c r="G10" s="278">
        <v>1</v>
      </c>
      <c r="H10" s="278">
        <v>1</v>
      </c>
      <c r="I10" s="278">
        <v>1</v>
      </c>
      <c r="J10" s="278">
        <v>1</v>
      </c>
      <c r="K10" s="278">
        <v>1</v>
      </c>
      <c r="L10" s="278">
        <v>1</v>
      </c>
      <c r="M10" s="278"/>
      <c r="N10" s="279"/>
      <c r="O10" s="278"/>
      <c r="P10" s="278"/>
      <c r="Q10" s="278"/>
      <c r="R10" s="278"/>
      <c r="S10" s="278"/>
      <c r="T10" s="278"/>
      <c r="U10" s="278"/>
      <c r="V10" s="278"/>
      <c r="W10" s="278"/>
      <c r="X10" s="278"/>
      <c r="Y10" s="278"/>
      <c r="Z10" s="278"/>
      <c r="AA10" s="770">
        <v>210</v>
      </c>
      <c r="AB10" s="771">
        <v>210</v>
      </c>
      <c r="AC10" s="290"/>
      <c r="AD10" s="290">
        <v>5</v>
      </c>
      <c r="AE10" s="290"/>
      <c r="AF10" s="497">
        <v>700</v>
      </c>
      <c r="AG10" s="548">
        <f t="shared" si="1"/>
        <v>0</v>
      </c>
      <c r="AH10" s="549">
        <f t="shared" si="0"/>
        <v>735000</v>
      </c>
      <c r="AI10" s="156"/>
    </row>
    <row r="11" spans="1:36" ht="13">
      <c r="A11" s="294" t="s">
        <v>155</v>
      </c>
      <c r="B11" s="155"/>
      <c r="C11" s="277"/>
      <c r="D11" s="278"/>
      <c r="E11" s="278"/>
      <c r="F11" s="278"/>
      <c r="G11" s="278"/>
      <c r="H11" s="278">
        <v>1</v>
      </c>
      <c r="I11" s="278">
        <v>1</v>
      </c>
      <c r="J11" s="278">
        <v>1</v>
      </c>
      <c r="K11" s="278">
        <v>1</v>
      </c>
      <c r="L11" s="278">
        <v>1</v>
      </c>
      <c r="M11" s="278">
        <v>1</v>
      </c>
      <c r="N11" s="279">
        <v>1</v>
      </c>
      <c r="O11" s="278">
        <v>1</v>
      </c>
      <c r="P11" s="278">
        <v>1</v>
      </c>
      <c r="Q11" s="278">
        <v>1</v>
      </c>
      <c r="R11" s="278">
        <v>1</v>
      </c>
      <c r="S11" s="278">
        <v>1</v>
      </c>
      <c r="T11" s="278">
        <v>1</v>
      </c>
      <c r="U11" s="278">
        <v>1</v>
      </c>
      <c r="V11" s="278">
        <v>1</v>
      </c>
      <c r="W11" s="278">
        <v>1</v>
      </c>
      <c r="X11" s="278">
        <v>1</v>
      </c>
      <c r="Y11" s="278">
        <v>1</v>
      </c>
      <c r="Z11" s="278">
        <v>1</v>
      </c>
      <c r="AA11" s="770">
        <v>399</v>
      </c>
      <c r="AB11" s="771">
        <v>399</v>
      </c>
      <c r="AC11" s="290"/>
      <c r="AD11" s="290">
        <v>6.5</v>
      </c>
      <c r="AE11" s="290"/>
      <c r="AF11" s="497">
        <v>600</v>
      </c>
      <c r="AG11" s="548">
        <f t="shared" si="1"/>
        <v>0</v>
      </c>
      <c r="AH11" s="549">
        <f t="shared" si="0"/>
        <v>1556100</v>
      </c>
      <c r="AI11" s="156"/>
    </row>
    <row r="12" spans="1:36" ht="13">
      <c r="A12" s="294" t="s">
        <v>156</v>
      </c>
      <c r="B12" s="155"/>
      <c r="C12" s="277"/>
      <c r="D12" s="278"/>
      <c r="E12" s="278"/>
      <c r="F12" s="278"/>
      <c r="G12" s="278"/>
      <c r="H12" s="278"/>
      <c r="I12" s="278"/>
      <c r="J12" s="278"/>
      <c r="K12" s="278"/>
      <c r="L12" s="278"/>
      <c r="M12" s="278"/>
      <c r="N12" s="279"/>
      <c r="O12" s="278"/>
      <c r="P12" s="278"/>
      <c r="Q12" s="278"/>
      <c r="R12" s="278"/>
      <c r="S12" s="278"/>
      <c r="T12" s="278"/>
      <c r="U12" s="278"/>
      <c r="V12" s="278"/>
      <c r="W12" s="278">
        <v>1</v>
      </c>
      <c r="X12" s="278">
        <v>1</v>
      </c>
      <c r="Y12" s="278">
        <v>1</v>
      </c>
      <c r="Z12" s="278">
        <v>1</v>
      </c>
      <c r="AA12" s="770">
        <v>84</v>
      </c>
      <c r="AB12" s="771">
        <v>84</v>
      </c>
      <c r="AC12" s="290"/>
      <c r="AD12" s="290">
        <v>4</v>
      </c>
      <c r="AE12" s="290"/>
      <c r="AF12" s="497">
        <v>450</v>
      </c>
      <c r="AG12" s="548">
        <f t="shared" si="1"/>
        <v>0</v>
      </c>
      <c r="AH12" s="549">
        <f t="shared" si="0"/>
        <v>151200</v>
      </c>
      <c r="AI12" s="156"/>
    </row>
    <row r="13" spans="1:36" ht="13">
      <c r="A13" s="294" t="s">
        <v>157</v>
      </c>
      <c r="B13" s="155"/>
      <c r="C13" s="277"/>
      <c r="D13" s="278"/>
      <c r="E13" s="278"/>
      <c r="F13" s="278"/>
      <c r="G13" s="278"/>
      <c r="H13" s="278"/>
      <c r="I13" s="278"/>
      <c r="J13" s="278"/>
      <c r="K13" s="278"/>
      <c r="L13" s="278"/>
      <c r="M13" s="278"/>
      <c r="N13" s="279"/>
      <c r="O13" s="278"/>
      <c r="P13" s="278"/>
      <c r="Q13" s="278"/>
      <c r="R13" s="278"/>
      <c r="S13" s="278"/>
      <c r="T13" s="278"/>
      <c r="U13" s="278"/>
      <c r="V13" s="278"/>
      <c r="W13" s="278">
        <v>1</v>
      </c>
      <c r="X13" s="278">
        <v>1</v>
      </c>
      <c r="Y13" s="278">
        <v>1</v>
      </c>
      <c r="Z13" s="278">
        <v>1</v>
      </c>
      <c r="AA13" s="770">
        <v>84</v>
      </c>
      <c r="AB13" s="771">
        <v>84</v>
      </c>
      <c r="AC13" s="290"/>
      <c r="AD13" s="290">
        <v>2</v>
      </c>
      <c r="AE13" s="290"/>
      <c r="AF13" s="497">
        <v>550</v>
      </c>
      <c r="AG13" s="548">
        <f t="shared" si="1"/>
        <v>0</v>
      </c>
      <c r="AH13" s="549">
        <f t="shared" si="0"/>
        <v>92400</v>
      </c>
      <c r="AI13" s="156"/>
    </row>
    <row r="14" spans="1:36">
      <c r="A14" s="293" t="s">
        <v>379</v>
      </c>
      <c r="B14" s="155"/>
      <c r="C14" s="277"/>
      <c r="D14" s="278"/>
      <c r="E14" s="278"/>
      <c r="F14" s="278"/>
      <c r="G14" s="278"/>
      <c r="H14" s="278"/>
      <c r="I14" s="278"/>
      <c r="J14" s="278"/>
      <c r="K14" s="278"/>
      <c r="L14" s="278"/>
      <c r="M14" s="278"/>
      <c r="N14" s="279"/>
      <c r="O14" s="278"/>
      <c r="P14" s="278"/>
      <c r="Q14" s="278"/>
      <c r="R14" s="278"/>
      <c r="S14" s="278"/>
      <c r="T14" s="278"/>
      <c r="U14" s="278"/>
      <c r="V14" s="278"/>
      <c r="W14" s="278"/>
      <c r="X14" s="278"/>
      <c r="Y14" s="278"/>
      <c r="Z14" s="278"/>
      <c r="AA14" s="770"/>
      <c r="AB14" s="771"/>
      <c r="AC14" s="500"/>
      <c r="AD14" s="500"/>
      <c r="AE14" s="500"/>
      <c r="AF14" s="622"/>
      <c r="AG14" s="548">
        <f t="shared" si="1"/>
        <v>0</v>
      </c>
      <c r="AH14" s="549">
        <f t="shared" si="0"/>
        <v>0</v>
      </c>
      <c r="AI14" s="156"/>
    </row>
    <row r="15" spans="1:36" ht="13">
      <c r="A15" s="294" t="s">
        <v>314</v>
      </c>
      <c r="B15" s="155"/>
      <c r="C15" s="277">
        <v>1</v>
      </c>
      <c r="D15" s="278">
        <v>1</v>
      </c>
      <c r="E15" s="278">
        <v>1</v>
      </c>
      <c r="F15" s="278">
        <v>1</v>
      </c>
      <c r="G15" s="278">
        <v>1</v>
      </c>
      <c r="H15" s="278">
        <v>1</v>
      </c>
      <c r="I15" s="278">
        <v>1</v>
      </c>
      <c r="J15" s="278">
        <v>1</v>
      </c>
      <c r="K15" s="278">
        <v>1</v>
      </c>
      <c r="L15" s="278">
        <v>1</v>
      </c>
      <c r="M15" s="278">
        <v>1</v>
      </c>
      <c r="N15" s="279">
        <v>1</v>
      </c>
      <c r="O15" s="278">
        <v>1</v>
      </c>
      <c r="P15" s="278">
        <v>1</v>
      </c>
      <c r="Q15" s="278">
        <v>1</v>
      </c>
      <c r="R15" s="278">
        <v>1</v>
      </c>
      <c r="S15" s="278">
        <v>1</v>
      </c>
      <c r="T15" s="278">
        <v>1</v>
      </c>
      <c r="U15" s="278"/>
      <c r="V15" s="278"/>
      <c r="W15" s="278"/>
      <c r="X15" s="278"/>
      <c r="Y15" s="278"/>
      <c r="Z15" s="278"/>
      <c r="AA15" s="770">
        <v>378</v>
      </c>
      <c r="AB15" s="771">
        <v>378</v>
      </c>
      <c r="AC15" s="290"/>
      <c r="AD15" s="290">
        <v>5</v>
      </c>
      <c r="AE15" s="290"/>
      <c r="AF15" s="497">
        <v>700</v>
      </c>
      <c r="AG15" s="548">
        <f t="shared" si="1"/>
        <v>0</v>
      </c>
      <c r="AH15" s="549">
        <f t="shared" si="0"/>
        <v>1323000</v>
      </c>
      <c r="AI15" s="156"/>
    </row>
    <row r="16" spans="1:36" ht="13">
      <c r="A16" s="294" t="s">
        <v>155</v>
      </c>
      <c r="B16" s="155"/>
      <c r="C16" s="277"/>
      <c r="D16" s="278"/>
      <c r="E16" s="278"/>
      <c r="F16" s="278"/>
      <c r="G16" s="278"/>
      <c r="H16" s="278"/>
      <c r="I16" s="278"/>
      <c r="J16" s="278"/>
      <c r="K16" s="278">
        <v>1</v>
      </c>
      <c r="L16" s="278">
        <v>1</v>
      </c>
      <c r="M16" s="278">
        <v>1</v>
      </c>
      <c r="N16" s="279">
        <v>1</v>
      </c>
      <c r="O16" s="278">
        <v>1</v>
      </c>
      <c r="P16" s="278">
        <v>1</v>
      </c>
      <c r="Q16" s="278">
        <v>1</v>
      </c>
      <c r="R16" s="278">
        <v>1</v>
      </c>
      <c r="S16" s="278">
        <v>1</v>
      </c>
      <c r="T16" s="278">
        <v>1</v>
      </c>
      <c r="U16" s="278">
        <v>1</v>
      </c>
      <c r="V16" s="278">
        <v>1</v>
      </c>
      <c r="W16" s="278">
        <v>1</v>
      </c>
      <c r="X16" s="278">
        <v>1</v>
      </c>
      <c r="Y16" s="278">
        <v>1</v>
      </c>
      <c r="Z16" s="278">
        <v>1</v>
      </c>
      <c r="AA16" s="770">
        <v>336</v>
      </c>
      <c r="AB16" s="771">
        <v>336</v>
      </c>
      <c r="AC16" s="290"/>
      <c r="AD16" s="290">
        <v>4.5</v>
      </c>
      <c r="AE16" s="290"/>
      <c r="AF16" s="497">
        <v>600</v>
      </c>
      <c r="AG16" s="548">
        <f t="shared" si="1"/>
        <v>0</v>
      </c>
      <c r="AH16" s="549">
        <f t="shared" si="0"/>
        <v>907200</v>
      </c>
      <c r="AI16" s="156"/>
    </row>
    <row r="17" spans="1:35" ht="13">
      <c r="A17" s="294" t="s">
        <v>156</v>
      </c>
      <c r="B17" s="155"/>
      <c r="C17" s="277"/>
      <c r="D17" s="278"/>
      <c r="E17" s="278"/>
      <c r="F17" s="278"/>
      <c r="G17" s="278"/>
      <c r="H17" s="278"/>
      <c r="I17" s="278"/>
      <c r="J17" s="278"/>
      <c r="K17" s="278"/>
      <c r="L17" s="278"/>
      <c r="M17" s="278"/>
      <c r="N17" s="279"/>
      <c r="O17" s="278"/>
      <c r="P17" s="278"/>
      <c r="Q17" s="278"/>
      <c r="R17" s="278"/>
      <c r="S17" s="278"/>
      <c r="T17" s="278"/>
      <c r="U17" s="278"/>
      <c r="V17" s="278"/>
      <c r="W17" s="278">
        <v>1</v>
      </c>
      <c r="X17" s="278">
        <v>1</v>
      </c>
      <c r="Y17" s="278">
        <v>1</v>
      </c>
      <c r="Z17" s="278">
        <v>1</v>
      </c>
      <c r="AA17" s="770">
        <v>84</v>
      </c>
      <c r="AB17" s="771">
        <v>84</v>
      </c>
      <c r="AC17" s="290"/>
      <c r="AD17" s="290">
        <v>2</v>
      </c>
      <c r="AE17" s="290"/>
      <c r="AF17" s="497">
        <v>450</v>
      </c>
      <c r="AG17" s="548">
        <f t="shared" si="1"/>
        <v>0</v>
      </c>
      <c r="AH17" s="549">
        <f t="shared" si="0"/>
        <v>75600</v>
      </c>
      <c r="AI17" s="156"/>
    </row>
    <row r="18" spans="1:35" ht="13">
      <c r="A18" s="294" t="s">
        <v>157</v>
      </c>
      <c r="B18" s="155"/>
      <c r="C18" s="277"/>
      <c r="D18" s="278"/>
      <c r="E18" s="278"/>
      <c r="F18" s="278"/>
      <c r="G18" s="278"/>
      <c r="H18" s="278"/>
      <c r="I18" s="278"/>
      <c r="J18" s="278"/>
      <c r="K18" s="278"/>
      <c r="L18" s="278"/>
      <c r="M18" s="278"/>
      <c r="N18" s="279"/>
      <c r="O18" s="278"/>
      <c r="P18" s="278"/>
      <c r="Q18" s="278"/>
      <c r="R18" s="278"/>
      <c r="S18" s="278"/>
      <c r="T18" s="278"/>
      <c r="U18" s="278"/>
      <c r="V18" s="278"/>
      <c r="W18" s="278">
        <v>1</v>
      </c>
      <c r="X18" s="278">
        <v>1</v>
      </c>
      <c r="Y18" s="278">
        <v>1</v>
      </c>
      <c r="Z18" s="278">
        <v>1</v>
      </c>
      <c r="AA18" s="770">
        <v>84</v>
      </c>
      <c r="AB18" s="771">
        <v>84</v>
      </c>
      <c r="AC18" s="290"/>
      <c r="AD18" s="290">
        <v>2</v>
      </c>
      <c r="AE18" s="290"/>
      <c r="AF18" s="497">
        <v>550</v>
      </c>
      <c r="AG18" s="548">
        <f t="shared" si="1"/>
        <v>0</v>
      </c>
      <c r="AH18" s="549">
        <f t="shared" si="0"/>
        <v>92400</v>
      </c>
      <c r="AI18" s="156"/>
    </row>
    <row r="19" spans="1:35">
      <c r="A19" s="293" t="s">
        <v>382</v>
      </c>
      <c r="B19" s="155"/>
      <c r="C19" s="277"/>
      <c r="D19" s="278"/>
      <c r="E19" s="278"/>
      <c r="F19" s="278"/>
      <c r="G19" s="278"/>
      <c r="H19" s="278"/>
      <c r="I19" s="278"/>
      <c r="J19" s="278"/>
      <c r="K19" s="278"/>
      <c r="L19" s="278"/>
      <c r="M19" s="278"/>
      <c r="N19" s="279"/>
      <c r="O19" s="278"/>
      <c r="P19" s="278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770"/>
      <c r="AB19" s="771"/>
      <c r="AC19" s="290"/>
      <c r="AD19" s="290"/>
      <c r="AE19" s="290"/>
      <c r="AF19" s="497"/>
      <c r="AG19" s="548">
        <f t="shared" si="1"/>
        <v>0</v>
      </c>
      <c r="AH19" s="549">
        <f t="shared" si="0"/>
        <v>0</v>
      </c>
      <c r="AI19" s="156"/>
    </row>
    <row r="20" spans="1:35" ht="13">
      <c r="A20" s="294" t="s">
        <v>314</v>
      </c>
      <c r="B20" s="155"/>
      <c r="C20" s="277"/>
      <c r="D20" s="278"/>
      <c r="E20" s="278">
        <v>1</v>
      </c>
      <c r="F20" s="278">
        <v>1</v>
      </c>
      <c r="G20" s="278">
        <v>1</v>
      </c>
      <c r="H20" s="278">
        <v>1</v>
      </c>
      <c r="I20" s="278">
        <v>1</v>
      </c>
      <c r="J20" s="278">
        <v>1</v>
      </c>
      <c r="K20" s="278">
        <v>1</v>
      </c>
      <c r="L20" s="278">
        <v>1</v>
      </c>
      <c r="M20" s="278">
        <v>1</v>
      </c>
      <c r="N20" s="279">
        <v>1</v>
      </c>
      <c r="O20" s="278"/>
      <c r="P20" s="278"/>
      <c r="Q20" s="278"/>
      <c r="R20" s="278"/>
      <c r="S20" s="278"/>
      <c r="T20" s="278"/>
      <c r="U20" s="278"/>
      <c r="V20" s="278"/>
      <c r="W20" s="278"/>
      <c r="X20" s="278"/>
      <c r="Y20" s="278"/>
      <c r="Z20" s="278"/>
      <c r="AA20" s="770">
        <v>210</v>
      </c>
      <c r="AB20" s="771">
        <v>210</v>
      </c>
      <c r="AC20" s="290"/>
      <c r="AD20" s="290">
        <v>3</v>
      </c>
      <c r="AE20" s="290"/>
      <c r="AF20" s="497">
        <v>700</v>
      </c>
      <c r="AG20" s="548">
        <f t="shared" si="1"/>
        <v>0</v>
      </c>
      <c r="AH20" s="549">
        <f t="shared" si="0"/>
        <v>441000</v>
      </c>
      <c r="AI20" s="156"/>
    </row>
    <row r="21" spans="1:35" ht="13">
      <c r="A21" s="294" t="s">
        <v>155</v>
      </c>
      <c r="B21" s="155"/>
      <c r="C21" s="277"/>
      <c r="D21" s="278"/>
      <c r="E21" s="278"/>
      <c r="F21" s="278"/>
      <c r="G21" s="278"/>
      <c r="H21" s="278"/>
      <c r="I21" s="278"/>
      <c r="J21" s="278"/>
      <c r="K21" s="278">
        <v>1</v>
      </c>
      <c r="L21" s="278">
        <v>1</v>
      </c>
      <c r="M21" s="278">
        <v>1</v>
      </c>
      <c r="N21" s="279">
        <v>1</v>
      </c>
      <c r="O21" s="278">
        <v>1</v>
      </c>
      <c r="P21" s="278">
        <v>1</v>
      </c>
      <c r="Q21" s="278">
        <v>1</v>
      </c>
      <c r="R21" s="278">
        <v>1</v>
      </c>
      <c r="S21" s="278">
        <v>1</v>
      </c>
      <c r="T21" s="278">
        <v>1</v>
      </c>
      <c r="U21" s="278">
        <v>1</v>
      </c>
      <c r="V21" s="278">
        <v>1</v>
      </c>
      <c r="W21" s="278">
        <v>1</v>
      </c>
      <c r="X21" s="278">
        <v>1</v>
      </c>
      <c r="Y21" s="278">
        <v>1</v>
      </c>
      <c r="Z21" s="278">
        <v>1</v>
      </c>
      <c r="AA21" s="770">
        <v>336</v>
      </c>
      <c r="AB21" s="771">
        <v>336</v>
      </c>
      <c r="AC21" s="290"/>
      <c r="AD21" s="290">
        <v>7</v>
      </c>
      <c r="AE21" s="290"/>
      <c r="AF21" s="497">
        <v>600</v>
      </c>
      <c r="AG21" s="548">
        <f t="shared" si="1"/>
        <v>0</v>
      </c>
      <c r="AH21" s="549">
        <f t="shared" si="0"/>
        <v>1411200</v>
      </c>
      <c r="AI21" s="156"/>
    </row>
    <row r="22" spans="1:35" ht="13">
      <c r="A22" s="294" t="s">
        <v>156</v>
      </c>
      <c r="B22" s="155"/>
      <c r="C22" s="277"/>
      <c r="D22" s="278"/>
      <c r="E22" s="278"/>
      <c r="F22" s="278"/>
      <c r="G22" s="278"/>
      <c r="H22" s="278"/>
      <c r="I22" s="278"/>
      <c r="J22" s="278"/>
      <c r="K22" s="278"/>
      <c r="L22" s="278"/>
      <c r="M22" s="278"/>
      <c r="N22" s="279"/>
      <c r="O22" s="278"/>
      <c r="P22" s="278"/>
      <c r="Q22" s="278"/>
      <c r="R22" s="278"/>
      <c r="S22" s="278"/>
      <c r="T22" s="278"/>
      <c r="U22" s="278"/>
      <c r="V22" s="278"/>
      <c r="W22" s="278">
        <v>1</v>
      </c>
      <c r="X22" s="278">
        <v>1</v>
      </c>
      <c r="Y22" s="278">
        <v>1</v>
      </c>
      <c r="Z22" s="278">
        <v>1</v>
      </c>
      <c r="AA22" s="770">
        <v>84</v>
      </c>
      <c r="AB22" s="771">
        <v>84</v>
      </c>
      <c r="AC22" s="290"/>
      <c r="AD22" s="290">
        <v>3</v>
      </c>
      <c r="AE22" s="290"/>
      <c r="AF22" s="497">
        <v>450</v>
      </c>
      <c r="AG22" s="548">
        <f t="shared" si="1"/>
        <v>0</v>
      </c>
      <c r="AH22" s="549">
        <f t="shared" si="0"/>
        <v>113400</v>
      </c>
      <c r="AI22" s="156"/>
    </row>
    <row r="23" spans="1:35" ht="13">
      <c r="A23" s="294" t="s">
        <v>157</v>
      </c>
      <c r="B23" s="155"/>
      <c r="C23" s="277"/>
      <c r="D23" s="278"/>
      <c r="E23" s="278"/>
      <c r="F23" s="278"/>
      <c r="G23" s="278"/>
      <c r="H23" s="278"/>
      <c r="I23" s="278"/>
      <c r="J23" s="278"/>
      <c r="K23" s="278"/>
      <c r="L23" s="278"/>
      <c r="M23" s="278"/>
      <c r="N23" s="279"/>
      <c r="O23" s="278"/>
      <c r="P23" s="278"/>
      <c r="Q23" s="278"/>
      <c r="R23" s="278"/>
      <c r="S23" s="278"/>
      <c r="T23" s="278"/>
      <c r="U23" s="278"/>
      <c r="V23" s="278"/>
      <c r="W23" s="278">
        <v>1</v>
      </c>
      <c r="X23" s="278">
        <v>1</v>
      </c>
      <c r="Y23" s="278">
        <v>1</v>
      </c>
      <c r="Z23" s="278">
        <v>1</v>
      </c>
      <c r="AA23" s="770">
        <v>84</v>
      </c>
      <c r="AB23" s="771">
        <v>84</v>
      </c>
      <c r="AC23" s="290"/>
      <c r="AD23" s="290">
        <v>2</v>
      </c>
      <c r="AE23" s="290"/>
      <c r="AF23" s="497">
        <v>550</v>
      </c>
      <c r="AG23" s="548">
        <f t="shared" si="1"/>
        <v>0</v>
      </c>
      <c r="AH23" s="549">
        <f t="shared" si="0"/>
        <v>92400</v>
      </c>
      <c r="AI23" s="156"/>
    </row>
    <row r="24" spans="1:35">
      <c r="A24" s="293" t="s">
        <v>383</v>
      </c>
      <c r="B24" s="155"/>
      <c r="C24" s="277"/>
      <c r="D24" s="278"/>
      <c r="E24" s="278"/>
      <c r="F24" s="278"/>
      <c r="G24" s="278"/>
      <c r="H24" s="278"/>
      <c r="I24" s="278"/>
      <c r="J24" s="278"/>
      <c r="K24" s="278"/>
      <c r="L24" s="278"/>
      <c r="M24" s="278"/>
      <c r="N24" s="279"/>
      <c r="O24" s="278"/>
      <c r="P24" s="278"/>
      <c r="Q24" s="278"/>
      <c r="R24" s="278"/>
      <c r="S24" s="278"/>
      <c r="T24" s="278"/>
      <c r="U24" s="278"/>
      <c r="V24" s="278"/>
      <c r="W24" s="278"/>
      <c r="X24" s="278"/>
      <c r="Y24" s="278"/>
      <c r="Z24" s="278"/>
      <c r="AA24" s="770"/>
      <c r="AB24" s="771"/>
      <c r="AC24" s="500"/>
      <c r="AD24" s="500"/>
      <c r="AE24" s="500"/>
      <c r="AF24" s="622"/>
      <c r="AG24" s="548">
        <f t="shared" si="1"/>
        <v>0</v>
      </c>
      <c r="AH24" s="549">
        <f t="shared" si="0"/>
        <v>0</v>
      </c>
      <c r="AI24" s="156"/>
    </row>
    <row r="25" spans="1:35" ht="13">
      <c r="A25" s="294" t="s">
        <v>314</v>
      </c>
      <c r="B25" s="155"/>
      <c r="C25" s="277">
        <v>1</v>
      </c>
      <c r="D25" s="278">
        <v>1</v>
      </c>
      <c r="E25" s="278">
        <v>1</v>
      </c>
      <c r="F25" s="278">
        <v>1</v>
      </c>
      <c r="G25" s="278">
        <v>1</v>
      </c>
      <c r="H25" s="278">
        <v>1</v>
      </c>
      <c r="I25" s="278">
        <v>1</v>
      </c>
      <c r="J25" s="278">
        <v>1</v>
      </c>
      <c r="K25" s="278">
        <v>1</v>
      </c>
      <c r="L25" s="278">
        <v>1</v>
      </c>
      <c r="M25" s="278">
        <v>1</v>
      </c>
      <c r="N25" s="279">
        <v>1</v>
      </c>
      <c r="O25" s="278">
        <v>1</v>
      </c>
      <c r="P25" s="278">
        <v>1</v>
      </c>
      <c r="Q25" s="278">
        <v>1</v>
      </c>
      <c r="R25" s="278">
        <v>1</v>
      </c>
      <c r="S25" s="278">
        <v>1</v>
      </c>
      <c r="T25" s="278">
        <v>1</v>
      </c>
      <c r="U25" s="278">
        <v>1</v>
      </c>
      <c r="V25" s="278"/>
      <c r="W25" s="278"/>
      <c r="X25" s="278"/>
      <c r="Y25" s="278"/>
      <c r="Z25" s="278"/>
      <c r="AA25" s="770">
        <v>399</v>
      </c>
      <c r="AB25" s="771">
        <v>399</v>
      </c>
      <c r="AC25" s="290"/>
      <c r="AD25" s="290">
        <v>2</v>
      </c>
      <c r="AE25" s="290"/>
      <c r="AF25" s="497">
        <v>700</v>
      </c>
      <c r="AG25" s="548">
        <f t="shared" si="1"/>
        <v>0</v>
      </c>
      <c r="AH25" s="549">
        <f t="shared" si="0"/>
        <v>558600</v>
      </c>
      <c r="AI25" s="156"/>
    </row>
    <row r="26" spans="1:35" ht="13">
      <c r="A26" s="294" t="s">
        <v>155</v>
      </c>
      <c r="B26" s="155"/>
      <c r="C26" s="277"/>
      <c r="D26" s="278"/>
      <c r="E26" s="278"/>
      <c r="F26" s="278"/>
      <c r="G26" s="278"/>
      <c r="H26" s="278"/>
      <c r="I26" s="278"/>
      <c r="J26" s="278"/>
      <c r="K26" s="278">
        <v>1</v>
      </c>
      <c r="L26" s="278">
        <v>1</v>
      </c>
      <c r="M26" s="278">
        <v>1</v>
      </c>
      <c r="N26" s="279">
        <v>1</v>
      </c>
      <c r="O26" s="278">
        <v>1</v>
      </c>
      <c r="P26" s="278">
        <v>1</v>
      </c>
      <c r="Q26" s="278">
        <v>1</v>
      </c>
      <c r="R26" s="278">
        <v>1</v>
      </c>
      <c r="S26" s="278">
        <v>1</v>
      </c>
      <c r="T26" s="278">
        <v>1</v>
      </c>
      <c r="U26" s="278">
        <v>1</v>
      </c>
      <c r="V26" s="278">
        <v>1</v>
      </c>
      <c r="W26" s="278">
        <v>1</v>
      </c>
      <c r="X26" s="278">
        <v>1</v>
      </c>
      <c r="Y26" s="278">
        <v>1</v>
      </c>
      <c r="Z26" s="278">
        <v>1</v>
      </c>
      <c r="AA26" s="770">
        <v>336</v>
      </c>
      <c r="AB26" s="771">
        <v>336</v>
      </c>
      <c r="AC26" s="290"/>
      <c r="AD26" s="290">
        <v>2</v>
      </c>
      <c r="AE26" s="290"/>
      <c r="AF26" s="497">
        <v>600</v>
      </c>
      <c r="AG26" s="548">
        <f t="shared" si="1"/>
        <v>0</v>
      </c>
      <c r="AH26" s="549">
        <f t="shared" si="0"/>
        <v>403200</v>
      </c>
      <c r="AI26" s="156"/>
    </row>
    <row r="27" spans="1:35" ht="13">
      <c r="A27" s="294" t="s">
        <v>156</v>
      </c>
      <c r="B27" s="155"/>
      <c r="C27" s="277"/>
      <c r="D27" s="278"/>
      <c r="E27" s="278"/>
      <c r="F27" s="278"/>
      <c r="G27" s="278"/>
      <c r="H27" s="278"/>
      <c r="I27" s="278"/>
      <c r="J27" s="278"/>
      <c r="K27" s="278"/>
      <c r="L27" s="278"/>
      <c r="M27" s="278"/>
      <c r="N27" s="279"/>
      <c r="O27" s="278"/>
      <c r="P27" s="278"/>
      <c r="Q27" s="278"/>
      <c r="R27" s="278"/>
      <c r="S27" s="278"/>
      <c r="T27" s="278">
        <v>1</v>
      </c>
      <c r="U27" s="278">
        <v>1</v>
      </c>
      <c r="V27" s="278">
        <v>1</v>
      </c>
      <c r="W27" s="278">
        <v>1</v>
      </c>
      <c r="X27" s="278">
        <v>1</v>
      </c>
      <c r="Y27" s="278">
        <v>1</v>
      </c>
      <c r="Z27" s="278">
        <v>1</v>
      </c>
      <c r="AA27" s="770">
        <v>147</v>
      </c>
      <c r="AB27" s="771">
        <v>147</v>
      </c>
      <c r="AC27" s="290"/>
      <c r="AD27" s="290">
        <v>1.5</v>
      </c>
      <c r="AE27" s="290"/>
      <c r="AF27" s="497">
        <v>450</v>
      </c>
      <c r="AG27" s="548">
        <f t="shared" si="1"/>
        <v>0</v>
      </c>
      <c r="AH27" s="549">
        <f t="shared" si="0"/>
        <v>99225</v>
      </c>
      <c r="AI27" s="156"/>
    </row>
    <row r="28" spans="1:35" ht="13">
      <c r="A28" s="294" t="s">
        <v>157</v>
      </c>
      <c r="B28" s="155"/>
      <c r="C28" s="277"/>
      <c r="D28" s="278"/>
      <c r="E28" s="278"/>
      <c r="F28" s="278"/>
      <c r="G28" s="278"/>
      <c r="H28" s="278"/>
      <c r="I28" s="278"/>
      <c r="J28" s="278"/>
      <c r="K28" s="278"/>
      <c r="L28" s="278"/>
      <c r="M28" s="278"/>
      <c r="N28" s="279"/>
      <c r="O28" s="278"/>
      <c r="P28" s="278"/>
      <c r="Q28" s="278"/>
      <c r="R28" s="278"/>
      <c r="S28" s="278"/>
      <c r="T28" s="278"/>
      <c r="U28" s="278"/>
      <c r="V28" s="278"/>
      <c r="W28" s="278">
        <v>1</v>
      </c>
      <c r="X28" s="278">
        <v>1</v>
      </c>
      <c r="Y28" s="278">
        <v>1</v>
      </c>
      <c r="Z28" s="278">
        <v>1</v>
      </c>
      <c r="AA28" s="766">
        <v>84</v>
      </c>
      <c r="AB28" s="767">
        <v>84</v>
      </c>
      <c r="AC28" s="290"/>
      <c r="AD28" s="290">
        <v>1</v>
      </c>
      <c r="AE28" s="290"/>
      <c r="AF28" s="497">
        <v>550</v>
      </c>
      <c r="AG28" s="548">
        <f t="shared" si="1"/>
        <v>0</v>
      </c>
      <c r="AH28" s="549">
        <f t="shared" si="0"/>
        <v>46200</v>
      </c>
      <c r="AI28" s="156"/>
    </row>
    <row r="29" spans="1:35" ht="13">
      <c r="A29" s="294"/>
      <c r="B29" s="155"/>
      <c r="C29" s="277"/>
      <c r="D29" s="278"/>
      <c r="E29" s="278"/>
      <c r="F29" s="278"/>
      <c r="G29" s="278"/>
      <c r="H29" s="278"/>
      <c r="I29" s="278"/>
      <c r="J29" s="278"/>
      <c r="K29" s="278"/>
      <c r="L29" s="278"/>
      <c r="M29" s="278"/>
      <c r="N29" s="279"/>
      <c r="O29" s="278"/>
      <c r="P29" s="278"/>
      <c r="Q29" s="278"/>
      <c r="R29" s="278"/>
      <c r="S29" s="278"/>
      <c r="T29" s="278"/>
      <c r="U29" s="278"/>
      <c r="V29" s="278"/>
      <c r="W29" s="278"/>
      <c r="X29" s="278"/>
      <c r="Y29" s="278"/>
      <c r="Z29" s="278"/>
      <c r="AA29" s="550">
        <f>COUNTA(C29:Z29)*21</f>
        <v>0</v>
      </c>
      <c r="AB29" s="551">
        <f t="shared" ref="AB29:AB44" si="2">COUNTA(C29:Z29)*21</f>
        <v>0</v>
      </c>
      <c r="AC29" s="290"/>
      <c r="AD29" s="290"/>
      <c r="AE29" s="290"/>
      <c r="AF29" s="497"/>
      <c r="AG29" s="548">
        <f t="shared" si="1"/>
        <v>0</v>
      </c>
      <c r="AH29" s="549">
        <f t="shared" si="0"/>
        <v>0</v>
      </c>
      <c r="AI29" s="156"/>
    </row>
    <row r="30" spans="1:35" ht="13">
      <c r="A30" s="294"/>
      <c r="B30" s="155"/>
      <c r="C30" s="277"/>
      <c r="D30" s="278"/>
      <c r="E30" s="278"/>
      <c r="F30" s="278"/>
      <c r="G30" s="278"/>
      <c r="H30" s="278"/>
      <c r="I30" s="278"/>
      <c r="J30" s="278"/>
      <c r="K30" s="278"/>
      <c r="L30" s="278"/>
      <c r="M30" s="278"/>
      <c r="N30" s="279"/>
      <c r="O30" s="278"/>
      <c r="P30" s="278"/>
      <c r="Q30" s="278"/>
      <c r="R30" s="278"/>
      <c r="S30" s="278"/>
      <c r="T30" s="278"/>
      <c r="U30" s="278"/>
      <c r="V30" s="278"/>
      <c r="W30" s="278"/>
      <c r="X30" s="278"/>
      <c r="Y30" s="278"/>
      <c r="Z30" s="278"/>
      <c r="AA30" s="550">
        <f>COUNTA(C30:Z30)*21</f>
        <v>0</v>
      </c>
      <c r="AB30" s="551">
        <f t="shared" si="2"/>
        <v>0</v>
      </c>
      <c r="AC30" s="290"/>
      <c r="AD30" s="290"/>
      <c r="AE30" s="290"/>
      <c r="AF30" s="497"/>
      <c r="AG30" s="548">
        <f t="shared" si="1"/>
        <v>0</v>
      </c>
      <c r="AH30" s="549">
        <f t="shared" si="0"/>
        <v>0</v>
      </c>
      <c r="AI30" s="156"/>
    </row>
    <row r="31" spans="1:35" ht="13">
      <c r="A31" s="294"/>
      <c r="B31" s="155"/>
      <c r="C31" s="277"/>
      <c r="D31" s="278"/>
      <c r="E31" s="278"/>
      <c r="F31" s="278"/>
      <c r="G31" s="278"/>
      <c r="H31" s="278"/>
      <c r="I31" s="278"/>
      <c r="J31" s="278"/>
      <c r="K31" s="278"/>
      <c r="L31" s="278"/>
      <c r="M31" s="278"/>
      <c r="N31" s="279"/>
      <c r="O31" s="278"/>
      <c r="P31" s="278"/>
      <c r="Q31" s="278"/>
      <c r="R31" s="278"/>
      <c r="S31" s="278"/>
      <c r="T31" s="278"/>
      <c r="U31" s="278"/>
      <c r="V31" s="278"/>
      <c r="W31" s="278"/>
      <c r="X31" s="278"/>
      <c r="Y31" s="278"/>
      <c r="Z31" s="278"/>
      <c r="AA31" s="550">
        <f>COUNTA(C31:Z31)*21</f>
        <v>0</v>
      </c>
      <c r="AB31" s="551">
        <f t="shared" si="2"/>
        <v>0</v>
      </c>
      <c r="AC31" s="290"/>
      <c r="AD31" s="290"/>
      <c r="AE31" s="290"/>
      <c r="AF31" s="497"/>
      <c r="AG31" s="548">
        <f t="shared" si="1"/>
        <v>0</v>
      </c>
      <c r="AH31" s="549">
        <f t="shared" si="0"/>
        <v>0</v>
      </c>
      <c r="AI31" s="156"/>
    </row>
    <row r="32" spans="1:35" ht="13">
      <c r="A32" s="294"/>
      <c r="B32" s="155"/>
      <c r="C32" s="277"/>
      <c r="D32" s="278"/>
      <c r="E32" s="278"/>
      <c r="F32" s="278"/>
      <c r="G32" s="278"/>
      <c r="H32" s="278"/>
      <c r="I32" s="278"/>
      <c r="J32" s="278"/>
      <c r="K32" s="278"/>
      <c r="L32" s="278"/>
      <c r="M32" s="278"/>
      <c r="N32" s="279"/>
      <c r="O32" s="278"/>
      <c r="P32" s="278"/>
      <c r="Q32" s="278"/>
      <c r="R32" s="278"/>
      <c r="S32" s="278"/>
      <c r="T32" s="278"/>
      <c r="U32" s="278"/>
      <c r="V32" s="278"/>
      <c r="W32" s="278"/>
      <c r="X32" s="278"/>
      <c r="Y32" s="278"/>
      <c r="Z32" s="278"/>
      <c r="AA32" s="550">
        <f>COUNTA(C32:Z32)*21</f>
        <v>0</v>
      </c>
      <c r="AB32" s="551">
        <f t="shared" si="2"/>
        <v>0</v>
      </c>
      <c r="AC32" s="290"/>
      <c r="AD32" s="290"/>
      <c r="AE32" s="290"/>
      <c r="AF32" s="497"/>
      <c r="AG32" s="548">
        <f t="shared" si="1"/>
        <v>0</v>
      </c>
      <c r="AH32" s="549">
        <f t="shared" si="0"/>
        <v>0</v>
      </c>
      <c r="AI32" s="156"/>
    </row>
    <row r="33" spans="1:36">
      <c r="A33" s="293"/>
      <c r="B33" s="155"/>
      <c r="C33" s="277"/>
      <c r="D33" s="278"/>
      <c r="E33" s="278"/>
      <c r="F33" s="278"/>
      <c r="G33" s="278"/>
      <c r="H33" s="278"/>
      <c r="I33" s="278"/>
      <c r="J33" s="278"/>
      <c r="K33" s="278"/>
      <c r="L33" s="278"/>
      <c r="M33" s="278"/>
      <c r="N33" s="279"/>
      <c r="O33" s="278"/>
      <c r="P33" s="278"/>
      <c r="Q33" s="278"/>
      <c r="R33" s="278"/>
      <c r="S33" s="278"/>
      <c r="T33" s="278"/>
      <c r="U33" s="278"/>
      <c r="V33" s="278"/>
      <c r="W33" s="278"/>
      <c r="X33" s="278"/>
      <c r="Y33" s="278"/>
      <c r="Z33" s="278"/>
      <c r="AA33" s="499"/>
      <c r="AB33" s="500"/>
      <c r="AC33" s="275"/>
      <c r="AD33" s="275"/>
      <c r="AE33" s="275"/>
      <c r="AF33" s="498"/>
      <c r="AG33" s="548"/>
      <c r="AH33" s="549"/>
      <c r="AI33" s="156"/>
    </row>
    <row r="34" spans="1:36" ht="13">
      <c r="A34" s="294"/>
      <c r="B34" s="155"/>
      <c r="C34" s="277"/>
      <c r="D34" s="278"/>
      <c r="E34" s="278"/>
      <c r="F34" s="278"/>
      <c r="G34" s="278"/>
      <c r="H34" s="278"/>
      <c r="I34" s="278"/>
      <c r="J34" s="278"/>
      <c r="K34" s="278"/>
      <c r="L34" s="278"/>
      <c r="M34" s="278"/>
      <c r="N34" s="279"/>
      <c r="O34" s="278"/>
      <c r="P34" s="278"/>
      <c r="Q34" s="278"/>
      <c r="R34" s="278"/>
      <c r="S34" s="278"/>
      <c r="T34" s="278"/>
      <c r="U34" s="278"/>
      <c r="V34" s="278"/>
      <c r="W34" s="278"/>
      <c r="X34" s="278"/>
      <c r="Y34" s="278"/>
      <c r="Z34" s="278"/>
      <c r="AA34" s="550">
        <f>COUNTA(C34:Z34)*21</f>
        <v>0</v>
      </c>
      <c r="AB34" s="551">
        <f t="shared" si="2"/>
        <v>0</v>
      </c>
      <c r="AC34" s="290"/>
      <c r="AD34" s="290"/>
      <c r="AE34" s="290"/>
      <c r="AF34" s="497"/>
      <c r="AG34" s="548">
        <f t="shared" si="1"/>
        <v>0</v>
      </c>
      <c r="AH34" s="549">
        <f t="shared" si="0"/>
        <v>0</v>
      </c>
      <c r="AI34" s="156"/>
    </row>
    <row r="35" spans="1:36" ht="13">
      <c r="A35" s="294"/>
      <c r="B35" s="155"/>
      <c r="C35" s="277"/>
      <c r="D35" s="278"/>
      <c r="E35" s="278"/>
      <c r="F35" s="278"/>
      <c r="G35" s="278"/>
      <c r="H35" s="278"/>
      <c r="I35" s="278"/>
      <c r="J35" s="278"/>
      <c r="K35" s="278"/>
      <c r="L35" s="278"/>
      <c r="M35" s="278"/>
      <c r="N35" s="279"/>
      <c r="O35" s="278"/>
      <c r="P35" s="278"/>
      <c r="Q35" s="278"/>
      <c r="R35" s="278"/>
      <c r="S35" s="278"/>
      <c r="T35" s="278"/>
      <c r="U35" s="278"/>
      <c r="V35" s="278"/>
      <c r="W35" s="278"/>
      <c r="X35" s="278"/>
      <c r="Y35" s="278"/>
      <c r="Z35" s="278"/>
      <c r="AA35" s="550">
        <f>COUNTA(C35:Z35)*21</f>
        <v>0</v>
      </c>
      <c r="AB35" s="551">
        <f t="shared" si="2"/>
        <v>0</v>
      </c>
      <c r="AC35" s="290"/>
      <c r="AD35" s="290"/>
      <c r="AE35" s="290"/>
      <c r="AF35" s="497"/>
      <c r="AG35" s="548">
        <f t="shared" si="1"/>
        <v>0</v>
      </c>
      <c r="AH35" s="549">
        <f t="shared" si="0"/>
        <v>0</v>
      </c>
      <c r="AI35" s="156"/>
    </row>
    <row r="36" spans="1:36" ht="13">
      <c r="A36" s="294"/>
      <c r="B36" s="155"/>
      <c r="C36" s="277"/>
      <c r="D36" s="278"/>
      <c r="E36" s="278"/>
      <c r="F36" s="278"/>
      <c r="G36" s="278"/>
      <c r="H36" s="278"/>
      <c r="I36" s="278"/>
      <c r="J36" s="278"/>
      <c r="K36" s="278"/>
      <c r="L36" s="278"/>
      <c r="M36" s="278"/>
      <c r="N36" s="279"/>
      <c r="O36" s="278"/>
      <c r="P36" s="278"/>
      <c r="Q36" s="278"/>
      <c r="R36" s="278"/>
      <c r="S36" s="278"/>
      <c r="T36" s="278"/>
      <c r="U36" s="278"/>
      <c r="V36" s="278"/>
      <c r="W36" s="278"/>
      <c r="X36" s="278"/>
      <c r="Y36" s="278"/>
      <c r="Z36" s="278"/>
      <c r="AA36" s="550">
        <f>COUNTA(C36:Z36)*21</f>
        <v>0</v>
      </c>
      <c r="AB36" s="551">
        <f t="shared" si="2"/>
        <v>0</v>
      </c>
      <c r="AC36" s="290"/>
      <c r="AD36" s="290"/>
      <c r="AE36" s="290"/>
      <c r="AF36" s="497"/>
      <c r="AG36" s="548">
        <f t="shared" si="1"/>
        <v>0</v>
      </c>
      <c r="AH36" s="549">
        <f t="shared" si="0"/>
        <v>0</v>
      </c>
      <c r="AI36" s="156"/>
    </row>
    <row r="37" spans="1:36" ht="13">
      <c r="A37" s="294"/>
      <c r="B37" s="155"/>
      <c r="C37" s="277"/>
      <c r="D37" s="278"/>
      <c r="E37" s="278"/>
      <c r="F37" s="278"/>
      <c r="G37" s="278"/>
      <c r="H37" s="278"/>
      <c r="I37" s="278"/>
      <c r="J37" s="278"/>
      <c r="K37" s="278"/>
      <c r="L37" s="278"/>
      <c r="M37" s="278"/>
      <c r="N37" s="279"/>
      <c r="O37" s="278"/>
      <c r="P37" s="278"/>
      <c r="Q37" s="278"/>
      <c r="R37" s="278"/>
      <c r="S37" s="278"/>
      <c r="T37" s="278"/>
      <c r="U37" s="278"/>
      <c r="V37" s="278"/>
      <c r="W37" s="278"/>
      <c r="X37" s="278"/>
      <c r="Y37" s="278"/>
      <c r="Z37" s="278"/>
      <c r="AA37" s="550">
        <f>COUNTA(C37:Z37)*21</f>
        <v>0</v>
      </c>
      <c r="AB37" s="551">
        <f t="shared" si="2"/>
        <v>0</v>
      </c>
      <c r="AC37" s="290"/>
      <c r="AD37" s="290"/>
      <c r="AE37" s="290"/>
      <c r="AF37" s="497"/>
      <c r="AG37" s="548">
        <f t="shared" si="1"/>
        <v>0</v>
      </c>
      <c r="AH37" s="549">
        <f t="shared" si="0"/>
        <v>0</v>
      </c>
      <c r="AI37" s="156"/>
    </row>
    <row r="38" spans="1:36" ht="13">
      <c r="A38" s="294"/>
      <c r="B38" s="155"/>
      <c r="C38" s="277"/>
      <c r="D38" s="278"/>
      <c r="E38" s="278"/>
      <c r="F38" s="278"/>
      <c r="G38" s="278"/>
      <c r="H38" s="278"/>
      <c r="I38" s="278"/>
      <c r="J38" s="278"/>
      <c r="K38" s="278"/>
      <c r="L38" s="278"/>
      <c r="M38" s="278"/>
      <c r="N38" s="279"/>
      <c r="O38" s="278"/>
      <c r="P38" s="278"/>
      <c r="Q38" s="278"/>
      <c r="R38" s="278"/>
      <c r="S38" s="278"/>
      <c r="T38" s="278"/>
      <c r="U38" s="278"/>
      <c r="V38" s="278"/>
      <c r="W38" s="278"/>
      <c r="X38" s="278"/>
      <c r="Y38" s="278"/>
      <c r="Z38" s="278"/>
      <c r="AA38" s="550">
        <f>COUNTA(C38:Z38)*21</f>
        <v>0</v>
      </c>
      <c r="AB38" s="551">
        <f t="shared" si="2"/>
        <v>0</v>
      </c>
      <c r="AC38" s="290"/>
      <c r="AD38" s="290"/>
      <c r="AE38" s="290"/>
      <c r="AF38" s="497"/>
      <c r="AG38" s="548">
        <f t="shared" si="1"/>
        <v>0</v>
      </c>
      <c r="AH38" s="549">
        <f t="shared" si="0"/>
        <v>0</v>
      </c>
      <c r="AI38" s="156"/>
    </row>
    <row r="39" spans="1:36">
      <c r="A39" s="293"/>
      <c r="B39" s="155"/>
      <c r="C39" s="277"/>
      <c r="D39" s="278"/>
      <c r="E39" s="278"/>
      <c r="F39" s="278"/>
      <c r="G39" s="278"/>
      <c r="H39" s="278"/>
      <c r="I39" s="278"/>
      <c r="J39" s="278"/>
      <c r="K39" s="278"/>
      <c r="L39" s="278"/>
      <c r="M39" s="278"/>
      <c r="N39" s="279"/>
      <c r="O39" s="278"/>
      <c r="P39" s="278"/>
      <c r="Q39" s="278"/>
      <c r="R39" s="278"/>
      <c r="S39" s="278"/>
      <c r="T39" s="278"/>
      <c r="U39" s="278"/>
      <c r="V39" s="278"/>
      <c r="W39" s="278"/>
      <c r="X39" s="278"/>
      <c r="Y39" s="278"/>
      <c r="Z39" s="278"/>
      <c r="AA39" s="499"/>
      <c r="AB39" s="500"/>
      <c r="AC39" s="275"/>
      <c r="AD39" s="275"/>
      <c r="AE39" s="275"/>
      <c r="AF39" s="498"/>
      <c r="AG39" s="548"/>
      <c r="AH39" s="549"/>
      <c r="AI39" s="156"/>
    </row>
    <row r="40" spans="1:36" ht="13">
      <c r="A40" s="294"/>
      <c r="B40" s="155"/>
      <c r="C40" s="277"/>
      <c r="D40" s="278"/>
      <c r="E40" s="278"/>
      <c r="F40" s="278"/>
      <c r="G40" s="278"/>
      <c r="H40" s="278"/>
      <c r="I40" s="278"/>
      <c r="J40" s="278"/>
      <c r="K40" s="278"/>
      <c r="L40" s="278"/>
      <c r="M40" s="278"/>
      <c r="N40" s="279"/>
      <c r="O40" s="278"/>
      <c r="P40" s="278"/>
      <c r="Q40" s="278"/>
      <c r="R40" s="278"/>
      <c r="S40" s="278"/>
      <c r="T40" s="278"/>
      <c r="U40" s="278"/>
      <c r="V40" s="278"/>
      <c r="W40" s="278"/>
      <c r="X40" s="278"/>
      <c r="Y40" s="278"/>
      <c r="Z40" s="278"/>
      <c r="AA40" s="550">
        <f>COUNTA(C40:Z40)*21</f>
        <v>0</v>
      </c>
      <c r="AB40" s="551">
        <f t="shared" si="2"/>
        <v>0</v>
      </c>
      <c r="AC40" s="290"/>
      <c r="AD40" s="290"/>
      <c r="AE40" s="290"/>
      <c r="AF40" s="497"/>
      <c r="AG40" s="548">
        <f t="shared" si="1"/>
        <v>0</v>
      </c>
      <c r="AH40" s="549">
        <f t="shared" si="0"/>
        <v>0</v>
      </c>
      <c r="AI40" s="156"/>
    </row>
    <row r="41" spans="1:36" ht="13">
      <c r="A41" s="294"/>
      <c r="B41" s="155"/>
      <c r="C41" s="277"/>
      <c r="D41" s="278"/>
      <c r="E41" s="278"/>
      <c r="F41" s="278"/>
      <c r="G41" s="278"/>
      <c r="H41" s="278"/>
      <c r="I41" s="278"/>
      <c r="J41" s="278"/>
      <c r="K41" s="278"/>
      <c r="L41" s="278"/>
      <c r="M41" s="278"/>
      <c r="N41" s="279"/>
      <c r="O41" s="278"/>
      <c r="P41" s="278"/>
      <c r="Q41" s="278"/>
      <c r="R41" s="278"/>
      <c r="S41" s="278"/>
      <c r="T41" s="278"/>
      <c r="U41" s="278"/>
      <c r="V41" s="278"/>
      <c r="W41" s="278"/>
      <c r="X41" s="278"/>
      <c r="Y41" s="278"/>
      <c r="Z41" s="278"/>
      <c r="AA41" s="550">
        <f>COUNTA(C41:Z41)*21</f>
        <v>0</v>
      </c>
      <c r="AB41" s="551">
        <f t="shared" si="2"/>
        <v>0</v>
      </c>
      <c r="AC41" s="290"/>
      <c r="AD41" s="290"/>
      <c r="AE41" s="290"/>
      <c r="AF41" s="497"/>
      <c r="AG41" s="548">
        <f t="shared" si="1"/>
        <v>0</v>
      </c>
      <c r="AH41" s="549">
        <f t="shared" si="0"/>
        <v>0</v>
      </c>
      <c r="AI41" s="156"/>
    </row>
    <row r="42" spans="1:36" ht="13">
      <c r="A42" s="294"/>
      <c r="B42" s="155"/>
      <c r="C42" s="277"/>
      <c r="D42" s="278"/>
      <c r="E42" s="278"/>
      <c r="F42" s="278"/>
      <c r="G42" s="278"/>
      <c r="H42" s="278"/>
      <c r="I42" s="278"/>
      <c r="J42" s="278"/>
      <c r="K42" s="278"/>
      <c r="L42" s="278"/>
      <c r="M42" s="278"/>
      <c r="N42" s="279"/>
      <c r="O42" s="278"/>
      <c r="P42" s="278"/>
      <c r="Q42" s="278"/>
      <c r="R42" s="278"/>
      <c r="S42" s="278"/>
      <c r="T42" s="278"/>
      <c r="U42" s="278"/>
      <c r="V42" s="278"/>
      <c r="W42" s="278"/>
      <c r="X42" s="278"/>
      <c r="Y42" s="278"/>
      <c r="Z42" s="278"/>
      <c r="AA42" s="550">
        <f>COUNTA(C42:Z42)*21</f>
        <v>0</v>
      </c>
      <c r="AB42" s="551">
        <f t="shared" si="2"/>
        <v>0</v>
      </c>
      <c r="AC42" s="290"/>
      <c r="AD42" s="290"/>
      <c r="AE42" s="290"/>
      <c r="AF42" s="497"/>
      <c r="AG42" s="548">
        <f t="shared" si="1"/>
        <v>0</v>
      </c>
      <c r="AH42" s="549">
        <f t="shared" si="0"/>
        <v>0</v>
      </c>
      <c r="AI42" s="156"/>
    </row>
    <row r="43" spans="1:36" ht="13">
      <c r="A43" s="294"/>
      <c r="B43" s="155"/>
      <c r="C43" s="277"/>
      <c r="D43" s="278"/>
      <c r="E43" s="278"/>
      <c r="F43" s="278"/>
      <c r="G43" s="278"/>
      <c r="H43" s="278"/>
      <c r="I43" s="278"/>
      <c r="J43" s="278"/>
      <c r="K43" s="278"/>
      <c r="L43" s="278"/>
      <c r="M43" s="278"/>
      <c r="N43" s="279"/>
      <c r="O43" s="278"/>
      <c r="P43" s="278"/>
      <c r="Q43" s="278"/>
      <c r="R43" s="278"/>
      <c r="S43" s="278"/>
      <c r="T43" s="278"/>
      <c r="U43" s="278"/>
      <c r="V43" s="278"/>
      <c r="W43" s="278"/>
      <c r="X43" s="278"/>
      <c r="Y43" s="278"/>
      <c r="Z43" s="278"/>
      <c r="AA43" s="550">
        <f>COUNTA(C43:Z43)*21</f>
        <v>0</v>
      </c>
      <c r="AB43" s="551">
        <f t="shared" si="2"/>
        <v>0</v>
      </c>
      <c r="AC43" s="290"/>
      <c r="AD43" s="290"/>
      <c r="AE43" s="290"/>
      <c r="AF43" s="497"/>
      <c r="AG43" s="548">
        <f t="shared" si="1"/>
        <v>0</v>
      </c>
      <c r="AH43" s="549">
        <f t="shared" si="0"/>
        <v>0</v>
      </c>
      <c r="AI43" s="156"/>
    </row>
    <row r="44" spans="1:36" ht="13">
      <c r="A44" s="294"/>
      <c r="B44" s="155"/>
      <c r="C44" s="277"/>
      <c r="D44" s="278"/>
      <c r="E44" s="278"/>
      <c r="F44" s="278"/>
      <c r="G44" s="278"/>
      <c r="H44" s="278"/>
      <c r="I44" s="278"/>
      <c r="J44" s="278"/>
      <c r="K44" s="278"/>
      <c r="L44" s="278"/>
      <c r="M44" s="278"/>
      <c r="N44" s="279"/>
      <c r="O44" s="278"/>
      <c r="P44" s="278"/>
      <c r="Q44" s="278"/>
      <c r="R44" s="278"/>
      <c r="S44" s="278"/>
      <c r="T44" s="278"/>
      <c r="U44" s="278"/>
      <c r="V44" s="278"/>
      <c r="W44" s="278"/>
      <c r="X44" s="278"/>
      <c r="Y44" s="278"/>
      <c r="Z44" s="278"/>
      <c r="AA44" s="550">
        <f>COUNTA(C44:Z44)*21</f>
        <v>0</v>
      </c>
      <c r="AB44" s="551">
        <f t="shared" si="2"/>
        <v>0</v>
      </c>
      <c r="AC44" s="290"/>
      <c r="AD44" s="290"/>
      <c r="AE44" s="290"/>
      <c r="AF44" s="497"/>
      <c r="AG44" s="548">
        <f t="shared" si="1"/>
        <v>0</v>
      </c>
      <c r="AH44" s="549">
        <f t="shared" si="0"/>
        <v>0</v>
      </c>
      <c r="AI44" s="156"/>
      <c r="AJ44" s="156"/>
    </row>
    <row r="45" spans="1:36">
      <c r="A45" s="293"/>
      <c r="B45" s="155"/>
      <c r="C45" s="277"/>
      <c r="D45" s="278"/>
      <c r="E45" s="278"/>
      <c r="F45" s="278"/>
      <c r="G45" s="278"/>
      <c r="H45" s="278"/>
      <c r="I45" s="278"/>
      <c r="J45" s="278"/>
      <c r="K45" s="278"/>
      <c r="L45" s="278"/>
      <c r="M45" s="278"/>
      <c r="N45" s="279"/>
      <c r="O45" s="278"/>
      <c r="P45" s="278"/>
      <c r="Q45" s="278"/>
      <c r="R45" s="278"/>
      <c r="S45" s="278"/>
      <c r="T45" s="278"/>
      <c r="U45" s="278"/>
      <c r="V45" s="278"/>
      <c r="W45" s="278"/>
      <c r="X45" s="278"/>
      <c r="Y45" s="278"/>
      <c r="Z45" s="278"/>
      <c r="AA45" s="499"/>
      <c r="AB45" s="500"/>
      <c r="AC45" s="275"/>
      <c r="AD45" s="275"/>
      <c r="AE45" s="275"/>
      <c r="AF45" s="498"/>
      <c r="AG45" s="548"/>
      <c r="AH45" s="549"/>
      <c r="AI45" s="156"/>
      <c r="AJ45" s="156"/>
    </row>
    <row r="46" spans="1:36" ht="14" thickBot="1">
      <c r="A46" s="294"/>
      <c r="B46" s="155"/>
      <c r="C46" s="277"/>
      <c r="D46" s="278"/>
      <c r="E46" s="278"/>
      <c r="F46" s="278"/>
      <c r="G46" s="278"/>
      <c r="H46" s="278"/>
      <c r="I46" s="278"/>
      <c r="J46" s="278"/>
      <c r="K46" s="278"/>
      <c r="L46" s="278"/>
      <c r="M46" s="278"/>
      <c r="N46" s="279"/>
      <c r="O46" s="278"/>
      <c r="P46" s="278"/>
      <c r="Q46" s="278"/>
      <c r="R46" s="278"/>
      <c r="S46" s="278"/>
      <c r="T46" s="278"/>
      <c r="U46" s="278"/>
      <c r="V46" s="278"/>
      <c r="W46" s="278"/>
      <c r="X46" s="278"/>
      <c r="Y46" s="278"/>
      <c r="Z46" s="278"/>
      <c r="AA46" s="550">
        <v>504</v>
      </c>
      <c r="AB46" s="551">
        <v>504</v>
      </c>
      <c r="AC46" s="290"/>
      <c r="AD46" s="290"/>
      <c r="AE46" s="290"/>
      <c r="AF46" s="497"/>
      <c r="AG46" s="548">
        <f t="shared" si="1"/>
        <v>0</v>
      </c>
      <c r="AH46" s="549">
        <f t="shared" si="0"/>
        <v>0</v>
      </c>
      <c r="AI46" s="156"/>
      <c r="AJ46" s="156"/>
    </row>
    <row r="47" spans="1:36" ht="13" thickBot="1">
      <c r="A47" s="295" t="s">
        <v>159</v>
      </c>
      <c r="B47" s="157"/>
      <c r="C47" s="289"/>
      <c r="D47" s="289"/>
      <c r="E47" s="289"/>
      <c r="F47" s="289"/>
      <c r="G47" s="289"/>
      <c r="H47" s="289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89"/>
      <c r="Y47" s="289"/>
      <c r="Z47" s="289"/>
      <c r="AA47" s="276"/>
      <c r="AB47" s="276"/>
      <c r="AC47" s="276"/>
      <c r="AD47" s="276"/>
      <c r="AE47" s="276"/>
      <c r="AF47" s="276"/>
      <c r="AG47" s="544">
        <f>SUM(AG4:AG46)</f>
        <v>0</v>
      </c>
      <c r="AH47" s="545">
        <f>SUM(AH4:AH46)</f>
        <v>9288825</v>
      </c>
      <c r="AI47" s="158"/>
      <c r="AJ47" s="158"/>
    </row>
    <row r="48" spans="1:36">
      <c r="AI48" s="159"/>
      <c r="AJ48" s="159"/>
    </row>
    <row r="50" spans="34:34" ht="16">
      <c r="AH50" s="160"/>
    </row>
  </sheetData>
  <conditionalFormatting sqref="C4:Z4 C29:Z46">
    <cfRule type="colorScale" priority="2">
      <colorScale>
        <cfvo type="num" val="0"/>
        <cfvo type="num" val="1"/>
        <color theme="0"/>
        <color theme="2" tint="-0.249977111117893"/>
      </colorScale>
    </cfRule>
  </conditionalFormatting>
  <conditionalFormatting sqref="C5:Z28">
    <cfRule type="colorScale" priority="1">
      <colorScale>
        <cfvo type="num" val="0"/>
        <cfvo type="num" val="1"/>
        <color theme="0"/>
        <color theme="2" tint="-0.249977111117893"/>
      </colorScale>
    </cfRule>
  </conditionalFormatting>
  <pageMargins left="0.7" right="0.7" top="0.75" bottom="0.75" header="0.3" footer="0.3"/>
  <pageSetup paperSize="9" scale="38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CC"/>
  </sheetPr>
  <dimension ref="A1:F28"/>
  <sheetViews>
    <sheetView view="pageBreakPreview" zoomScale="130" zoomScaleNormal="100" zoomScaleSheetLayoutView="130" workbookViewId="0">
      <selection activeCell="E3" sqref="E3:E20"/>
    </sheetView>
  </sheetViews>
  <sheetFormatPr baseColWidth="10" defaultColWidth="8.83203125" defaultRowHeight="15"/>
  <cols>
    <col min="1" max="1" width="51.5" customWidth="1"/>
    <col min="2" max="2" width="13.5" bestFit="1" customWidth="1"/>
    <col min="4" max="4" width="18.33203125" bestFit="1" customWidth="1"/>
    <col min="5" max="5" width="16" style="789" bestFit="1" customWidth="1"/>
    <col min="6" max="6" width="48.83203125" style="62" customWidth="1"/>
  </cols>
  <sheetData>
    <row r="1" spans="1:6" ht="16" thickBot="1"/>
    <row r="2" spans="1:6" ht="16" thickBot="1">
      <c r="A2" s="781" t="s">
        <v>326</v>
      </c>
      <c r="B2" s="781" t="s">
        <v>327</v>
      </c>
      <c r="C2" s="781" t="s">
        <v>328</v>
      </c>
      <c r="D2" s="782" t="s">
        <v>329</v>
      </c>
      <c r="E2" s="782" t="s">
        <v>330</v>
      </c>
      <c r="F2" s="783" t="s">
        <v>331</v>
      </c>
    </row>
    <row r="3" spans="1:6">
      <c r="A3" s="774" t="s">
        <v>938</v>
      </c>
      <c r="B3" s="775" t="s">
        <v>332</v>
      </c>
      <c r="C3" s="775">
        <v>1</v>
      </c>
      <c r="D3" s="776">
        <v>108000</v>
      </c>
      <c r="E3" s="790">
        <f>D3*C3</f>
        <v>108000</v>
      </c>
      <c r="F3" s="780" t="s">
        <v>959</v>
      </c>
    </row>
    <row r="4" spans="1:6">
      <c r="A4" s="777" t="s">
        <v>939</v>
      </c>
      <c r="B4" s="778" t="s">
        <v>332</v>
      </c>
      <c r="C4" s="778">
        <v>5</v>
      </c>
      <c r="D4" s="779">
        <v>2400</v>
      </c>
      <c r="E4" s="790">
        <f t="shared" ref="E4:E28" si="0">D4*C4</f>
        <v>12000</v>
      </c>
      <c r="F4" s="780" t="s">
        <v>959</v>
      </c>
    </row>
    <row r="5" spans="1:6" ht="28">
      <c r="A5" s="777" t="s">
        <v>949</v>
      </c>
      <c r="B5" s="778" t="s">
        <v>332</v>
      </c>
      <c r="C5" s="778">
        <v>2</v>
      </c>
      <c r="D5" s="779">
        <v>3587</v>
      </c>
      <c r="E5" s="790">
        <f t="shared" si="0"/>
        <v>7174</v>
      </c>
      <c r="F5" s="780" t="s">
        <v>960</v>
      </c>
    </row>
    <row r="6" spans="1:6" ht="28">
      <c r="A6" s="777" t="s">
        <v>950</v>
      </c>
      <c r="B6" s="778" t="s">
        <v>332</v>
      </c>
      <c r="C6" s="778">
        <v>1</v>
      </c>
      <c r="D6" s="779">
        <v>138</v>
      </c>
      <c r="E6" s="790">
        <f t="shared" si="0"/>
        <v>138</v>
      </c>
      <c r="F6" s="780" t="s">
        <v>961</v>
      </c>
    </row>
    <row r="7" spans="1:6">
      <c r="A7" s="777" t="s">
        <v>951</v>
      </c>
      <c r="B7" s="778" t="s">
        <v>332</v>
      </c>
      <c r="C7" s="778">
        <v>4</v>
      </c>
      <c r="D7" s="779">
        <v>1529</v>
      </c>
      <c r="E7" s="790">
        <f t="shared" si="0"/>
        <v>6116</v>
      </c>
      <c r="F7" s="780" t="s">
        <v>962</v>
      </c>
    </row>
    <row r="8" spans="1:6" ht="28">
      <c r="A8" s="777" t="s">
        <v>952</v>
      </c>
      <c r="B8" s="778" t="s">
        <v>332</v>
      </c>
      <c r="C8" s="778">
        <v>3</v>
      </c>
      <c r="D8" s="779">
        <v>10725</v>
      </c>
      <c r="E8" s="790">
        <f t="shared" si="0"/>
        <v>32175</v>
      </c>
      <c r="F8" s="780" t="s">
        <v>963</v>
      </c>
    </row>
    <row r="9" spans="1:6" ht="28">
      <c r="A9" s="777" t="s">
        <v>953</v>
      </c>
      <c r="B9" s="778" t="s">
        <v>332</v>
      </c>
      <c r="C9" s="778">
        <v>2</v>
      </c>
      <c r="D9" s="779">
        <v>11387</v>
      </c>
      <c r="E9" s="790">
        <f t="shared" si="0"/>
        <v>22774</v>
      </c>
      <c r="F9" s="780" t="s">
        <v>964</v>
      </c>
    </row>
    <row r="10" spans="1:6" ht="28">
      <c r="A10" s="777" t="s">
        <v>954</v>
      </c>
      <c r="B10" s="778" t="s">
        <v>332</v>
      </c>
      <c r="C10" s="778">
        <v>1</v>
      </c>
      <c r="D10" s="779">
        <v>50615</v>
      </c>
      <c r="E10" s="790">
        <f t="shared" si="0"/>
        <v>50615</v>
      </c>
      <c r="F10" s="780" t="s">
        <v>965</v>
      </c>
    </row>
    <row r="11" spans="1:6">
      <c r="A11" s="777" t="s">
        <v>955</v>
      </c>
      <c r="B11" s="778" t="s">
        <v>332</v>
      </c>
      <c r="C11" s="778">
        <v>2</v>
      </c>
      <c r="D11" s="779">
        <v>9581</v>
      </c>
      <c r="E11" s="790">
        <f t="shared" si="0"/>
        <v>19162</v>
      </c>
      <c r="F11" s="780" t="s">
        <v>966</v>
      </c>
    </row>
    <row r="12" spans="1:6" ht="42">
      <c r="A12" s="777" t="s">
        <v>956</v>
      </c>
      <c r="B12" s="778" t="s">
        <v>332</v>
      </c>
      <c r="C12" s="778">
        <v>2</v>
      </c>
      <c r="D12" s="779">
        <v>40843</v>
      </c>
      <c r="E12" s="790">
        <f t="shared" si="0"/>
        <v>81686</v>
      </c>
      <c r="F12" s="780" t="s">
        <v>967</v>
      </c>
    </row>
    <row r="13" spans="1:6">
      <c r="A13" s="777" t="s">
        <v>957</v>
      </c>
      <c r="B13" s="778" t="s">
        <v>385</v>
      </c>
      <c r="C13" s="778">
        <v>8</v>
      </c>
      <c r="D13" s="779">
        <v>1957</v>
      </c>
      <c r="E13" s="790">
        <f t="shared" si="0"/>
        <v>15656</v>
      </c>
      <c r="F13" s="780" t="s">
        <v>968</v>
      </c>
    </row>
    <row r="14" spans="1:6" ht="42">
      <c r="A14" s="777" t="s">
        <v>958</v>
      </c>
      <c r="B14" s="778" t="s">
        <v>332</v>
      </c>
      <c r="C14" s="778">
        <v>5</v>
      </c>
      <c r="D14" s="779">
        <v>40841</v>
      </c>
      <c r="E14" s="790">
        <f t="shared" si="0"/>
        <v>204205</v>
      </c>
      <c r="F14" s="780" t="s">
        <v>967</v>
      </c>
    </row>
    <row r="15" spans="1:6">
      <c r="A15" s="777" t="s">
        <v>940</v>
      </c>
      <c r="B15" s="778" t="s">
        <v>332</v>
      </c>
      <c r="C15" s="778">
        <v>2</v>
      </c>
      <c r="D15" s="779">
        <v>3000</v>
      </c>
      <c r="E15" s="790">
        <f t="shared" si="0"/>
        <v>6000</v>
      </c>
      <c r="F15" s="780" t="s">
        <v>959</v>
      </c>
    </row>
    <row r="16" spans="1:6">
      <c r="A16" s="777" t="s">
        <v>941</v>
      </c>
      <c r="B16" s="778" t="s">
        <v>332</v>
      </c>
      <c r="C16" s="778">
        <v>1</v>
      </c>
      <c r="D16" s="779">
        <v>18000</v>
      </c>
      <c r="E16" s="790">
        <f t="shared" si="0"/>
        <v>18000</v>
      </c>
      <c r="F16" s="780" t="s">
        <v>959</v>
      </c>
    </row>
    <row r="17" spans="1:6" ht="42">
      <c r="A17" s="777" t="s">
        <v>384</v>
      </c>
      <c r="B17" s="778" t="s">
        <v>385</v>
      </c>
      <c r="C17" s="778">
        <v>10</v>
      </c>
      <c r="D17" s="779">
        <v>6362</v>
      </c>
      <c r="E17" s="790">
        <f t="shared" si="0"/>
        <v>63620</v>
      </c>
      <c r="F17" s="780" t="s">
        <v>969</v>
      </c>
    </row>
    <row r="18" spans="1:6" ht="42">
      <c r="A18" s="777" t="s">
        <v>942</v>
      </c>
      <c r="B18" s="778" t="s">
        <v>332</v>
      </c>
      <c r="C18" s="778">
        <v>1</v>
      </c>
      <c r="D18" s="779">
        <v>8684</v>
      </c>
      <c r="E18" s="790">
        <f t="shared" si="0"/>
        <v>8684</v>
      </c>
      <c r="F18" s="780" t="s">
        <v>970</v>
      </c>
    </row>
    <row r="19" spans="1:6">
      <c r="A19" s="777" t="s">
        <v>386</v>
      </c>
      <c r="B19" s="778" t="s">
        <v>943</v>
      </c>
      <c r="C19" s="778">
        <v>5</v>
      </c>
      <c r="D19" s="779">
        <v>8399</v>
      </c>
      <c r="E19" s="790">
        <f t="shared" si="0"/>
        <v>41995</v>
      </c>
      <c r="F19" s="780" t="s">
        <v>971</v>
      </c>
    </row>
    <row r="20" spans="1:6">
      <c r="A20" s="777" t="s">
        <v>944</v>
      </c>
      <c r="B20" s="778" t="s">
        <v>332</v>
      </c>
      <c r="C20" s="778">
        <v>1</v>
      </c>
      <c r="D20" s="779">
        <v>21000</v>
      </c>
      <c r="E20" s="790">
        <f t="shared" si="0"/>
        <v>21000</v>
      </c>
      <c r="F20" s="780"/>
    </row>
    <row r="21" spans="1:6">
      <c r="A21" s="777"/>
      <c r="B21" s="778"/>
      <c r="C21" s="778"/>
      <c r="D21" s="779"/>
      <c r="E21" s="790">
        <f t="shared" si="0"/>
        <v>0</v>
      </c>
      <c r="F21" s="780"/>
    </row>
    <row r="22" spans="1:6">
      <c r="A22" s="777"/>
      <c r="B22" s="778"/>
      <c r="C22" s="778"/>
      <c r="D22" s="779"/>
      <c r="E22" s="790">
        <f t="shared" si="0"/>
        <v>0</v>
      </c>
      <c r="F22" s="780"/>
    </row>
    <row r="23" spans="1:6">
      <c r="A23" s="777"/>
      <c r="B23" s="778"/>
      <c r="C23" s="778"/>
      <c r="D23" s="779"/>
      <c r="E23" s="790">
        <f t="shared" si="0"/>
        <v>0</v>
      </c>
      <c r="F23" s="780"/>
    </row>
    <row r="24" spans="1:6">
      <c r="A24" s="777"/>
      <c r="B24" s="778"/>
      <c r="C24" s="778"/>
      <c r="D24" s="779"/>
      <c r="E24" s="790">
        <f t="shared" si="0"/>
        <v>0</v>
      </c>
      <c r="F24" s="780"/>
    </row>
    <row r="25" spans="1:6">
      <c r="A25" s="777"/>
      <c r="B25" s="778"/>
      <c r="C25" s="778"/>
      <c r="D25" s="779"/>
      <c r="E25" s="790">
        <f t="shared" si="0"/>
        <v>0</v>
      </c>
      <c r="F25" s="780"/>
    </row>
    <row r="26" spans="1:6">
      <c r="A26" s="777"/>
      <c r="B26" s="778"/>
      <c r="C26" s="778"/>
      <c r="D26" s="779"/>
      <c r="E26" s="790">
        <f t="shared" si="0"/>
        <v>0</v>
      </c>
      <c r="F26" s="780"/>
    </row>
    <row r="27" spans="1:6">
      <c r="A27" s="777"/>
      <c r="B27" s="778"/>
      <c r="C27" s="778"/>
      <c r="D27" s="779"/>
      <c r="E27" s="790">
        <f t="shared" si="0"/>
        <v>0</v>
      </c>
      <c r="F27" s="780"/>
    </row>
    <row r="28" spans="1:6">
      <c r="A28" s="777"/>
      <c r="B28" s="778"/>
      <c r="C28" s="778"/>
      <c r="D28" s="779"/>
      <c r="E28" s="790">
        <f t="shared" si="0"/>
        <v>0</v>
      </c>
      <c r="F28" s="780"/>
    </row>
  </sheetData>
  <hyperlinks>
    <hyperlink ref="F17" r:id="rId1" xr:uid="{00000000-0004-0000-0F00-000000000000}"/>
    <hyperlink ref="F18" r:id="rId2" xr:uid="{00000000-0004-0000-0F00-000001000000}"/>
    <hyperlink ref="F19" r:id="rId3" xr:uid="{00000000-0004-0000-0F00-000002000000}"/>
    <hyperlink ref="F14" r:id="rId4" display="https://datacomp.sk/hp-proliant-dl560-2u_d279304.html" xr:uid="{00000000-0004-0000-0F00-000003000000}"/>
    <hyperlink ref="F11" r:id="rId5" xr:uid="{00000000-0004-0000-0F00-000004000000}"/>
    <hyperlink ref="F12" r:id="rId6" display="https://www.pcmania.sk/produkt/281-1u-tenke-servery-do-racku/AQ879991-B21/" xr:uid="{00000000-0004-0000-0F00-000005000000}"/>
    <hyperlink ref="F10" r:id="rId7" display="https://itprice.com/emc/d33d48df12.html" xr:uid="{00000000-0004-0000-0F00-000006000000}"/>
    <hyperlink ref="F13" r:id="rId8" xr:uid="{00000000-0004-0000-0F00-000007000000}"/>
    <hyperlink ref="F8" r:id="rId9" xr:uid="{00000000-0004-0000-0F00-000008000000}"/>
    <hyperlink ref="F7" r:id="rId10" xr:uid="{00000000-0004-0000-0F00-000009000000}"/>
    <hyperlink ref="F5" r:id="rId11" xr:uid="{00000000-0004-0000-0F00-00000A000000}"/>
    <hyperlink ref="F6" r:id="rId12" display="https://eshop.kubicomp.sk/hp-rack-cable-management-velcro-clips-1/" xr:uid="{00000000-0004-0000-0F00-00000B000000}"/>
    <hyperlink ref="F9" r:id="rId13" xr:uid="{00000000-0004-0000-0F00-00000C000000}"/>
  </hyperlinks>
  <pageMargins left="0.7" right="0.7" top="0.75" bottom="0.75" header="0.3" footer="0.3"/>
  <pageSetup paperSize="9" scale="55" orientation="portrait" r:id="rId14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CC"/>
  </sheetPr>
  <dimension ref="A1:AR31"/>
  <sheetViews>
    <sheetView view="pageBreakPreview" topLeftCell="J1" zoomScale="90" zoomScaleNormal="80" zoomScaleSheetLayoutView="90" workbookViewId="0">
      <selection activeCell="AH31" sqref="AH31:AI31"/>
    </sheetView>
  </sheetViews>
  <sheetFormatPr baseColWidth="10" defaultColWidth="8.6640625" defaultRowHeight="12"/>
  <cols>
    <col min="1" max="1" width="36.33203125" style="147" customWidth="1"/>
    <col min="2" max="2" width="41.33203125" style="147" bestFit="1" customWidth="1"/>
    <col min="3" max="3" width="3.33203125" style="147" customWidth="1"/>
    <col min="4" max="24" width="3.6640625" style="147" customWidth="1"/>
    <col min="25" max="25" width="4.5" style="147" customWidth="1"/>
    <col min="26" max="28" width="16.5" style="147" customWidth="1"/>
    <col min="29" max="29" width="18.1640625" style="147" customWidth="1"/>
    <col min="30" max="30" width="9" style="147" customWidth="1"/>
    <col min="31" max="31" width="9.1640625" style="147" customWidth="1"/>
    <col min="32" max="32" width="9" style="147" customWidth="1"/>
    <col min="33" max="33" width="10.6640625" style="148" customWidth="1"/>
    <col min="34" max="36" width="10.6640625" style="147" customWidth="1"/>
    <col min="37" max="37" width="15.1640625" style="147" customWidth="1"/>
    <col min="38" max="38" width="51.6640625" style="147" customWidth="1"/>
    <col min="39" max="42" width="8.6640625" style="147"/>
    <col min="43" max="43" width="18.83203125" style="147" customWidth="1"/>
    <col min="44" max="16384" width="8.6640625" style="147"/>
  </cols>
  <sheetData>
    <row r="1" spans="1:44" ht="26" customHeight="1" thickBot="1">
      <c r="A1" s="985" t="s">
        <v>208</v>
      </c>
      <c r="B1" s="985"/>
      <c r="C1" s="985"/>
      <c r="D1" s="985"/>
      <c r="E1" s="985"/>
      <c r="F1" s="985"/>
      <c r="G1" s="985"/>
      <c r="H1" s="985"/>
      <c r="I1" s="985"/>
      <c r="J1" s="985"/>
      <c r="K1" s="985"/>
      <c r="L1" s="985"/>
      <c r="M1" s="985"/>
      <c r="N1" s="985"/>
      <c r="O1" s="985"/>
      <c r="P1" s="985"/>
      <c r="Q1" s="985"/>
      <c r="R1" s="985"/>
      <c r="S1" s="985"/>
      <c r="T1" s="985"/>
      <c r="U1" s="985"/>
      <c r="V1" s="985"/>
      <c r="W1" s="985"/>
      <c r="X1" s="985"/>
      <c r="Y1" s="785"/>
      <c r="Z1" s="785"/>
      <c r="AA1" s="785"/>
      <c r="AB1" s="785"/>
      <c r="AC1" s="785"/>
      <c r="AD1" s="785"/>
      <c r="AE1" s="985" t="s">
        <v>206</v>
      </c>
      <c r="AF1" s="985"/>
      <c r="AG1" s="985"/>
      <c r="AH1" s="985"/>
      <c r="AI1" s="985"/>
      <c r="AJ1" s="985"/>
      <c r="AK1" s="985"/>
      <c r="AL1" s="985"/>
    </row>
    <row r="2" spans="1:44" ht="36" customHeight="1" thickBot="1">
      <c r="A2" s="266"/>
      <c r="B2" s="265"/>
      <c r="C2" s="267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8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5"/>
      <c r="Z2" s="268"/>
      <c r="AA2" s="986" t="s">
        <v>276</v>
      </c>
      <c r="AB2" s="987"/>
      <c r="AC2" s="987"/>
      <c r="AD2" s="987"/>
      <c r="AE2" s="987"/>
      <c r="AF2" s="987"/>
      <c r="AG2" s="987"/>
      <c r="AH2" s="987"/>
      <c r="AI2" s="987"/>
      <c r="AJ2" s="987"/>
      <c r="AK2" s="987"/>
      <c r="AL2" s="988"/>
      <c r="AM2" s="989" t="s">
        <v>275</v>
      </c>
      <c r="AN2" s="990"/>
      <c r="AO2" s="990"/>
      <c r="AP2" s="990"/>
      <c r="AQ2" s="990"/>
      <c r="AR2" s="991"/>
    </row>
    <row r="3" spans="1:44" ht="36" customHeight="1" thickBot="1">
      <c r="A3" s="339"/>
      <c r="B3" s="861"/>
      <c r="C3" s="338"/>
      <c r="D3" s="861"/>
      <c r="E3" s="861"/>
      <c r="F3" s="861"/>
      <c r="G3" s="861"/>
      <c r="H3" s="861"/>
      <c r="I3" s="861"/>
      <c r="J3" s="861"/>
      <c r="K3" s="861"/>
      <c r="L3" s="861"/>
      <c r="M3" s="861"/>
      <c r="N3" s="337"/>
      <c r="O3" s="861"/>
      <c r="P3" s="861"/>
      <c r="Q3" s="861"/>
      <c r="R3" s="861"/>
      <c r="S3" s="861"/>
      <c r="T3" s="861"/>
      <c r="U3" s="861"/>
      <c r="V3" s="861"/>
      <c r="W3" s="861"/>
      <c r="X3" s="861"/>
      <c r="Y3" s="861"/>
      <c r="Z3" s="337"/>
      <c r="AA3" s="989" t="s">
        <v>336</v>
      </c>
      <c r="AB3" s="990"/>
      <c r="AC3" s="990"/>
      <c r="AD3" s="990"/>
      <c r="AE3" s="989" t="s">
        <v>337</v>
      </c>
      <c r="AF3" s="990"/>
      <c r="AG3" s="990"/>
      <c r="AH3" s="990"/>
      <c r="AI3" s="990"/>
      <c r="AJ3" s="990"/>
      <c r="AK3" s="990"/>
      <c r="AL3" s="991"/>
      <c r="AM3" s="271"/>
      <c r="AN3" s="862"/>
      <c r="AO3" s="862"/>
      <c r="AP3" s="862"/>
      <c r="AQ3" s="862"/>
      <c r="AR3" s="788"/>
    </row>
    <row r="4" spans="1:44" ht="51" customHeight="1">
      <c r="A4" s="339" t="s">
        <v>209</v>
      </c>
      <c r="B4" s="863" t="s">
        <v>349</v>
      </c>
      <c r="C4" s="338" t="s">
        <v>124</v>
      </c>
      <c r="D4" s="861" t="s">
        <v>125</v>
      </c>
      <c r="E4" s="861" t="s">
        <v>126</v>
      </c>
      <c r="F4" s="861" t="s">
        <v>127</v>
      </c>
      <c r="G4" s="861" t="s">
        <v>128</v>
      </c>
      <c r="H4" s="861" t="s">
        <v>129</v>
      </c>
      <c r="I4" s="861" t="s">
        <v>130</v>
      </c>
      <c r="J4" s="861" t="s">
        <v>131</v>
      </c>
      <c r="K4" s="861" t="s">
        <v>132</v>
      </c>
      <c r="L4" s="861" t="s">
        <v>133</v>
      </c>
      <c r="M4" s="861" t="s">
        <v>134</v>
      </c>
      <c r="N4" s="337" t="s">
        <v>135</v>
      </c>
      <c r="O4" s="861" t="s">
        <v>136</v>
      </c>
      <c r="P4" s="861" t="s">
        <v>137</v>
      </c>
      <c r="Q4" s="861" t="s">
        <v>138</v>
      </c>
      <c r="R4" s="861" t="s">
        <v>139</v>
      </c>
      <c r="S4" s="861" t="s">
        <v>140</v>
      </c>
      <c r="T4" s="861" t="s">
        <v>141</v>
      </c>
      <c r="U4" s="861" t="s">
        <v>142</v>
      </c>
      <c r="V4" s="861" t="s">
        <v>143</v>
      </c>
      <c r="W4" s="861" t="s">
        <v>144</v>
      </c>
      <c r="X4" s="861" t="s">
        <v>145</v>
      </c>
      <c r="Y4" s="861" t="s">
        <v>937</v>
      </c>
      <c r="Z4" s="861" t="s">
        <v>146</v>
      </c>
      <c r="AA4" s="267" t="s">
        <v>338</v>
      </c>
      <c r="AB4" s="265" t="s">
        <v>339</v>
      </c>
      <c r="AC4" s="265" t="s">
        <v>340</v>
      </c>
      <c r="AD4" s="265" t="s">
        <v>341</v>
      </c>
      <c r="AE4" s="786" t="s">
        <v>201</v>
      </c>
      <c r="AF4" s="787" t="s">
        <v>202</v>
      </c>
      <c r="AG4" s="787" t="s">
        <v>203</v>
      </c>
      <c r="AH4" s="788" t="s">
        <v>205</v>
      </c>
      <c r="AI4" s="788" t="s">
        <v>204</v>
      </c>
      <c r="AJ4" s="788" t="s">
        <v>160</v>
      </c>
      <c r="AK4" s="981" t="s">
        <v>207</v>
      </c>
      <c r="AL4" s="784" t="s">
        <v>210</v>
      </c>
      <c r="AM4" s="784" t="s">
        <v>274</v>
      </c>
      <c r="AN4" s="786" t="s">
        <v>201</v>
      </c>
      <c r="AO4" s="787" t="s">
        <v>202</v>
      </c>
      <c r="AP4" s="787" t="s">
        <v>203</v>
      </c>
      <c r="AQ4" s="788" t="s">
        <v>205</v>
      </c>
      <c r="AR4" s="983" t="s">
        <v>273</v>
      </c>
    </row>
    <row r="5" spans="1:44" ht="8.25" customHeight="1" thickBot="1">
      <c r="A5" s="150"/>
      <c r="B5" s="864"/>
      <c r="C5" s="152"/>
      <c r="D5" s="864"/>
      <c r="E5" s="864"/>
      <c r="F5" s="864"/>
      <c r="G5" s="864"/>
      <c r="H5" s="864"/>
      <c r="I5" s="864"/>
      <c r="J5" s="864"/>
      <c r="K5" s="864"/>
      <c r="L5" s="864"/>
      <c r="M5" s="864"/>
      <c r="N5" s="153"/>
      <c r="O5" s="864"/>
      <c r="P5" s="864"/>
      <c r="Q5" s="864"/>
      <c r="R5" s="864"/>
      <c r="S5" s="864"/>
      <c r="T5" s="864"/>
      <c r="U5" s="864"/>
      <c r="V5" s="864"/>
      <c r="W5" s="864"/>
      <c r="X5" s="864"/>
      <c r="Y5" s="864"/>
      <c r="Z5" s="153"/>
      <c r="AA5" s="152"/>
      <c r="AB5" s="864"/>
      <c r="AC5" s="864"/>
      <c r="AD5" s="864"/>
      <c r="AE5" s="271"/>
      <c r="AF5" s="862"/>
      <c r="AG5" s="862"/>
      <c r="AH5" s="280"/>
      <c r="AI5" s="280"/>
      <c r="AJ5" s="280"/>
      <c r="AK5" s="982"/>
      <c r="AL5" s="336"/>
      <c r="AM5" s="282"/>
      <c r="AN5" s="271"/>
      <c r="AO5" s="862"/>
      <c r="AP5" s="862"/>
      <c r="AQ5" s="280"/>
      <c r="AR5" s="984"/>
    </row>
    <row r="6" spans="1:44" ht="15" customHeight="1">
      <c r="A6" s="293" t="s">
        <v>377</v>
      </c>
      <c r="B6" s="264" t="s">
        <v>1020</v>
      </c>
      <c r="C6" s="346"/>
      <c r="D6" s="347"/>
      <c r="E6" s="347"/>
      <c r="F6" s="347"/>
      <c r="G6" s="347"/>
      <c r="H6" s="347"/>
      <c r="I6" s="347"/>
      <c r="J6" s="347"/>
      <c r="K6" s="347"/>
      <c r="L6" s="347"/>
      <c r="M6" s="347"/>
      <c r="N6" s="347"/>
      <c r="O6" s="347"/>
      <c r="P6" s="347"/>
      <c r="Q6" s="347"/>
      <c r="R6" s="347"/>
      <c r="S6" s="347"/>
      <c r="T6" s="347"/>
      <c r="U6" s="347"/>
      <c r="V6" s="347"/>
      <c r="W6" s="347"/>
      <c r="X6" s="347"/>
      <c r="Y6" s="347"/>
      <c r="Z6" s="347"/>
      <c r="AA6" s="586"/>
      <c r="AB6" s="587"/>
      <c r="AC6" s="587"/>
      <c r="AD6" s="588"/>
      <c r="AE6" s="553"/>
      <c r="AF6" s="290"/>
      <c r="AG6" s="290"/>
      <c r="AH6" s="543"/>
      <c r="AI6" s="543"/>
      <c r="AJ6" s="543"/>
      <c r="AK6" s="982"/>
      <c r="AL6" s="554"/>
      <c r="AM6" s="552"/>
      <c r="AN6" s="553"/>
      <c r="AO6" s="290"/>
      <c r="AP6" s="290"/>
      <c r="AQ6" s="543">
        <f t="shared" ref="AQ6:AQ9" si="0">AN6*AP6</f>
        <v>0</v>
      </c>
      <c r="AR6" s="554"/>
    </row>
    <row r="7" spans="1:44" ht="15" customHeight="1">
      <c r="A7" s="294" t="s">
        <v>314</v>
      </c>
      <c r="B7" s="264" t="s">
        <v>1020</v>
      </c>
      <c r="C7" s="346"/>
      <c r="D7" s="347"/>
      <c r="E7" s="347"/>
      <c r="F7" s="347"/>
      <c r="G7" s="347">
        <v>1</v>
      </c>
      <c r="H7" s="347">
        <v>1</v>
      </c>
      <c r="I7" s="347">
        <v>1</v>
      </c>
      <c r="J7" s="347">
        <v>1</v>
      </c>
      <c r="K7" s="347">
        <v>1</v>
      </c>
      <c r="L7" s="347">
        <v>1</v>
      </c>
      <c r="M7" s="347">
        <v>1</v>
      </c>
      <c r="N7" s="347">
        <v>1</v>
      </c>
      <c r="O7" s="347">
        <v>1</v>
      </c>
      <c r="P7" s="347">
        <v>1</v>
      </c>
      <c r="Q7" s="347"/>
      <c r="R7" s="347"/>
      <c r="S7" s="347"/>
      <c r="T7" s="347"/>
      <c r="U7" s="347"/>
      <c r="V7" s="347"/>
      <c r="W7" s="347"/>
      <c r="X7" s="347"/>
      <c r="Y7" s="347"/>
      <c r="Z7" s="347"/>
      <c r="AA7" s="589" t="s">
        <v>1021</v>
      </c>
      <c r="AB7" s="590"/>
      <c r="AC7" s="590"/>
      <c r="AD7" s="591"/>
      <c r="AE7" s="553">
        <v>600</v>
      </c>
      <c r="AF7" s="290">
        <v>800</v>
      </c>
      <c r="AG7" s="497">
        <v>700</v>
      </c>
      <c r="AH7" s="872">
        <f>AE7*AG7</f>
        <v>420000</v>
      </c>
      <c r="AI7" s="872">
        <f>AF7*AG7</f>
        <v>560000</v>
      </c>
      <c r="AJ7" s="872">
        <f>AI7-AH7</f>
        <v>140000</v>
      </c>
      <c r="AK7" s="982"/>
      <c r="AL7" s="555"/>
      <c r="AM7" s="553"/>
      <c r="AN7" s="553"/>
      <c r="AO7" s="290"/>
      <c r="AP7" s="290"/>
      <c r="AQ7" s="543">
        <f t="shared" si="0"/>
        <v>0</v>
      </c>
      <c r="AR7" s="555"/>
    </row>
    <row r="8" spans="1:44" ht="15" customHeight="1">
      <c r="A8" s="294" t="s">
        <v>155</v>
      </c>
      <c r="B8" s="264" t="s">
        <v>1020</v>
      </c>
      <c r="C8" s="346"/>
      <c r="D8" s="347"/>
      <c r="E8" s="347"/>
      <c r="F8" s="347"/>
      <c r="G8" s="347"/>
      <c r="H8" s="347"/>
      <c r="I8" s="347"/>
      <c r="J8" s="347"/>
      <c r="K8" s="347">
        <v>1</v>
      </c>
      <c r="L8" s="347">
        <v>1</v>
      </c>
      <c r="M8" s="347">
        <v>1</v>
      </c>
      <c r="N8" s="347">
        <v>1</v>
      </c>
      <c r="O8" s="865">
        <v>1</v>
      </c>
      <c r="P8" s="865">
        <v>1</v>
      </c>
      <c r="Q8" s="865">
        <v>1</v>
      </c>
      <c r="R8" s="865">
        <v>1</v>
      </c>
      <c r="S8" s="865">
        <v>1</v>
      </c>
      <c r="T8" s="865">
        <v>1</v>
      </c>
      <c r="U8" s="865">
        <v>1</v>
      </c>
      <c r="V8" s="865">
        <v>1</v>
      </c>
      <c r="W8" s="865">
        <v>1</v>
      </c>
      <c r="X8" s="865">
        <v>1</v>
      </c>
      <c r="Y8" s="865">
        <v>1</v>
      </c>
      <c r="Z8" s="347">
        <v>1</v>
      </c>
      <c r="AA8" s="589" t="s">
        <v>1021</v>
      </c>
      <c r="AB8" s="590"/>
      <c r="AC8" s="590"/>
      <c r="AD8" s="591"/>
      <c r="AE8" s="553">
        <v>800</v>
      </c>
      <c r="AF8" s="290">
        <v>1000</v>
      </c>
      <c r="AG8" s="497">
        <v>600</v>
      </c>
      <c r="AH8" s="872">
        <f t="shared" ref="AH8:AH30" si="1">AE8*AG8</f>
        <v>480000</v>
      </c>
      <c r="AI8" s="872">
        <f t="shared" ref="AI8:AI30" si="2">AF8*AG8</f>
        <v>600000</v>
      </c>
      <c r="AJ8" s="872">
        <f t="shared" ref="AJ8:AJ30" si="3">AI8-AH8</f>
        <v>120000</v>
      </c>
      <c r="AK8" s="982"/>
      <c r="AL8" s="555"/>
      <c r="AM8" s="553"/>
      <c r="AN8" s="553"/>
      <c r="AO8" s="290"/>
      <c r="AP8" s="290"/>
      <c r="AQ8" s="543">
        <f t="shared" si="0"/>
        <v>0</v>
      </c>
      <c r="AR8" s="555"/>
    </row>
    <row r="9" spans="1:44" ht="15" customHeight="1">
      <c r="A9" s="294" t="s">
        <v>156</v>
      </c>
      <c r="B9" s="264" t="s">
        <v>1020</v>
      </c>
      <c r="C9" s="346"/>
      <c r="D9" s="347"/>
      <c r="E9" s="347"/>
      <c r="F9" s="347"/>
      <c r="G9" s="347"/>
      <c r="H9" s="347"/>
      <c r="I9" s="347"/>
      <c r="J9" s="347"/>
      <c r="K9" s="347"/>
      <c r="L9" s="347"/>
      <c r="M9" s="347"/>
      <c r="N9" s="347"/>
      <c r="O9" s="347"/>
      <c r="P9" s="347"/>
      <c r="Q9" s="347"/>
      <c r="R9" s="347"/>
      <c r="S9" s="347"/>
      <c r="T9" s="347"/>
      <c r="U9" s="347"/>
      <c r="V9" s="347"/>
      <c r="W9" s="347">
        <v>1</v>
      </c>
      <c r="X9" s="347">
        <v>1</v>
      </c>
      <c r="Y9" s="347">
        <v>1</v>
      </c>
      <c r="Z9" s="347">
        <v>1</v>
      </c>
      <c r="AA9" s="589" t="s">
        <v>1021</v>
      </c>
      <c r="AB9" s="590"/>
      <c r="AC9" s="590"/>
      <c r="AD9" s="591"/>
      <c r="AE9" s="553">
        <v>150</v>
      </c>
      <c r="AF9" s="290">
        <v>178</v>
      </c>
      <c r="AG9" s="497">
        <v>450</v>
      </c>
      <c r="AH9" s="872">
        <f t="shared" si="1"/>
        <v>67500</v>
      </c>
      <c r="AI9" s="872">
        <f t="shared" si="2"/>
        <v>80100</v>
      </c>
      <c r="AJ9" s="872">
        <f t="shared" si="3"/>
        <v>12600</v>
      </c>
      <c r="AK9" s="982"/>
      <c r="AL9" s="555"/>
      <c r="AM9" s="553"/>
      <c r="AN9" s="553"/>
      <c r="AO9" s="290"/>
      <c r="AP9" s="290"/>
      <c r="AQ9" s="543">
        <f t="shared" si="0"/>
        <v>0</v>
      </c>
      <c r="AR9" s="555"/>
    </row>
    <row r="10" spans="1:44" ht="15" customHeight="1">
      <c r="A10" s="294" t="s">
        <v>157</v>
      </c>
      <c r="B10" s="264" t="s">
        <v>1020</v>
      </c>
      <c r="C10" s="346"/>
      <c r="D10" s="347"/>
      <c r="E10" s="347"/>
      <c r="F10" s="347"/>
      <c r="G10" s="347"/>
      <c r="H10" s="347"/>
      <c r="I10" s="347"/>
      <c r="J10" s="347"/>
      <c r="K10" s="347"/>
      <c r="L10" s="347"/>
      <c r="M10" s="347"/>
      <c r="N10" s="347"/>
      <c r="O10" s="347"/>
      <c r="P10" s="347"/>
      <c r="Q10" s="347"/>
      <c r="R10" s="347"/>
      <c r="S10" s="347"/>
      <c r="T10" s="347"/>
      <c r="U10" s="347"/>
      <c r="V10" s="347"/>
      <c r="W10" s="347">
        <v>1</v>
      </c>
      <c r="X10" s="347">
        <v>1</v>
      </c>
      <c r="Y10" s="347">
        <v>1</v>
      </c>
      <c r="Z10" s="347">
        <v>1</v>
      </c>
      <c r="AA10" s="866" t="s">
        <v>1021</v>
      </c>
      <c r="AB10" s="867"/>
      <c r="AC10" s="867"/>
      <c r="AD10" s="868"/>
      <c r="AE10" s="869">
        <v>85</v>
      </c>
      <c r="AF10" s="290">
        <v>110</v>
      </c>
      <c r="AG10" s="497">
        <v>550</v>
      </c>
      <c r="AH10" s="872">
        <f t="shared" si="1"/>
        <v>46750</v>
      </c>
      <c r="AI10" s="872">
        <f t="shared" si="2"/>
        <v>60500</v>
      </c>
      <c r="AJ10" s="872">
        <f t="shared" si="3"/>
        <v>13750</v>
      </c>
      <c r="AK10" s="982"/>
      <c r="AL10" s="870"/>
      <c r="AM10" s="869"/>
      <c r="AN10" s="869"/>
      <c r="AO10" s="871"/>
      <c r="AP10" s="871"/>
      <c r="AQ10" s="543"/>
      <c r="AR10" s="870"/>
    </row>
    <row r="11" spans="1:44" ht="16" customHeight="1">
      <c r="A11" s="293" t="s">
        <v>378</v>
      </c>
      <c r="B11" s="264" t="s">
        <v>1020</v>
      </c>
      <c r="C11" s="346"/>
      <c r="D11" s="347"/>
      <c r="E11" s="347"/>
      <c r="F11" s="347"/>
      <c r="G11" s="347"/>
      <c r="H11" s="347"/>
      <c r="I11" s="347"/>
      <c r="J11" s="347"/>
      <c r="K11" s="347"/>
      <c r="L11" s="347"/>
      <c r="M11" s="347"/>
      <c r="N11" s="347"/>
      <c r="O11" s="347"/>
      <c r="P11" s="347"/>
      <c r="Q11" s="347"/>
      <c r="R11" s="347"/>
      <c r="S11" s="347"/>
      <c r="T11" s="347"/>
      <c r="U11" s="347"/>
      <c r="V11" s="347"/>
      <c r="W11" s="347"/>
      <c r="X11" s="347"/>
      <c r="Y11" s="347"/>
      <c r="Z11" s="347"/>
      <c r="AA11" s="866"/>
      <c r="AB11" s="867"/>
      <c r="AC11" s="867"/>
      <c r="AD11" s="868"/>
      <c r="AE11" s="869"/>
      <c r="AF11" s="290"/>
      <c r="AG11" s="290"/>
      <c r="AH11" s="872"/>
      <c r="AI11" s="872"/>
      <c r="AJ11" s="872"/>
      <c r="AK11" s="982"/>
      <c r="AL11" s="870"/>
      <c r="AM11" s="869"/>
      <c r="AN11" s="869"/>
      <c r="AO11" s="871"/>
      <c r="AP11" s="871"/>
      <c r="AQ11" s="543"/>
      <c r="AR11" s="870"/>
    </row>
    <row r="12" spans="1:44" ht="13">
      <c r="A12" s="294" t="s">
        <v>314</v>
      </c>
      <c r="B12" s="264" t="s">
        <v>1020</v>
      </c>
      <c r="C12" s="346">
        <v>1</v>
      </c>
      <c r="D12" s="347">
        <v>1</v>
      </c>
      <c r="E12" s="347">
        <v>1</v>
      </c>
      <c r="F12" s="347">
        <v>1</v>
      </c>
      <c r="G12" s="347">
        <v>1</v>
      </c>
      <c r="H12" s="347">
        <v>1</v>
      </c>
      <c r="I12" s="347">
        <v>1</v>
      </c>
      <c r="J12" s="347">
        <v>1</v>
      </c>
      <c r="K12" s="347">
        <v>1</v>
      </c>
      <c r="L12" s="347">
        <v>1</v>
      </c>
      <c r="M12" s="347"/>
      <c r="N12" s="347"/>
      <c r="O12" s="347"/>
      <c r="P12" s="347"/>
      <c r="Q12" s="347"/>
      <c r="R12" s="347"/>
      <c r="S12" s="347"/>
      <c r="T12" s="347"/>
      <c r="U12" s="347"/>
      <c r="V12" s="347"/>
      <c r="W12" s="347"/>
      <c r="X12" s="347"/>
      <c r="Y12" s="347"/>
      <c r="Z12" s="347"/>
      <c r="AA12" s="866" t="s">
        <v>1021</v>
      </c>
      <c r="AB12" s="867"/>
      <c r="AC12" s="867"/>
      <c r="AD12" s="868"/>
      <c r="AE12" s="869">
        <v>800</v>
      </c>
      <c r="AF12" s="290">
        <v>1100</v>
      </c>
      <c r="AG12" s="497">
        <v>700</v>
      </c>
      <c r="AH12" s="872">
        <f t="shared" si="1"/>
        <v>560000</v>
      </c>
      <c r="AI12" s="872">
        <f t="shared" si="2"/>
        <v>770000</v>
      </c>
      <c r="AJ12" s="872">
        <f t="shared" si="3"/>
        <v>210000</v>
      </c>
      <c r="AK12" s="982"/>
      <c r="AL12" s="870"/>
      <c r="AM12" s="869"/>
      <c r="AN12" s="869"/>
      <c r="AO12" s="871"/>
      <c r="AP12" s="871"/>
      <c r="AQ12" s="543"/>
      <c r="AR12" s="870"/>
    </row>
    <row r="13" spans="1:44" ht="13">
      <c r="A13" s="294" t="s">
        <v>155</v>
      </c>
      <c r="B13" s="264" t="s">
        <v>1020</v>
      </c>
      <c r="C13" s="346"/>
      <c r="D13" s="347"/>
      <c r="E13" s="347"/>
      <c r="F13" s="347"/>
      <c r="G13" s="347"/>
      <c r="H13" s="347">
        <v>1</v>
      </c>
      <c r="I13" s="347">
        <v>1</v>
      </c>
      <c r="J13" s="347">
        <v>1</v>
      </c>
      <c r="K13" s="347">
        <v>1</v>
      </c>
      <c r="L13" s="347">
        <v>1</v>
      </c>
      <c r="M13" s="347">
        <v>1</v>
      </c>
      <c r="N13" s="347">
        <v>1</v>
      </c>
      <c r="O13" s="865">
        <v>1</v>
      </c>
      <c r="P13" s="865">
        <v>1</v>
      </c>
      <c r="Q13" s="865">
        <v>1</v>
      </c>
      <c r="R13" s="865">
        <v>1</v>
      </c>
      <c r="S13" s="865">
        <v>1</v>
      </c>
      <c r="T13" s="865">
        <v>1</v>
      </c>
      <c r="U13" s="865">
        <v>1</v>
      </c>
      <c r="V13" s="865">
        <v>1</v>
      </c>
      <c r="W13" s="865">
        <v>1</v>
      </c>
      <c r="X13" s="865">
        <v>1</v>
      </c>
      <c r="Y13" s="865">
        <v>1</v>
      </c>
      <c r="Z13" s="347">
        <v>1</v>
      </c>
      <c r="AA13" s="866" t="s">
        <v>1021</v>
      </c>
      <c r="AB13" s="867"/>
      <c r="AC13" s="867"/>
      <c r="AD13" s="868"/>
      <c r="AE13" s="869">
        <v>2200</v>
      </c>
      <c r="AF13" s="290">
        <v>2600</v>
      </c>
      <c r="AG13" s="497">
        <v>600</v>
      </c>
      <c r="AH13" s="872">
        <f t="shared" si="1"/>
        <v>1320000</v>
      </c>
      <c r="AI13" s="872">
        <f t="shared" si="2"/>
        <v>1560000</v>
      </c>
      <c r="AJ13" s="872">
        <f t="shared" si="3"/>
        <v>240000</v>
      </c>
      <c r="AK13" s="982"/>
      <c r="AL13" s="870"/>
      <c r="AM13" s="869"/>
      <c r="AN13" s="869"/>
      <c r="AO13" s="871"/>
      <c r="AP13" s="871"/>
      <c r="AQ13" s="543"/>
      <c r="AR13" s="870"/>
    </row>
    <row r="14" spans="1:44" ht="13">
      <c r="A14" s="294" t="s">
        <v>156</v>
      </c>
      <c r="B14" s="264" t="s">
        <v>1020</v>
      </c>
      <c r="C14" s="346"/>
      <c r="D14" s="347"/>
      <c r="E14" s="347"/>
      <c r="F14" s="347"/>
      <c r="G14" s="347"/>
      <c r="H14" s="347"/>
      <c r="I14" s="347"/>
      <c r="J14" s="347"/>
      <c r="K14" s="347"/>
      <c r="L14" s="347"/>
      <c r="M14" s="347"/>
      <c r="N14" s="347"/>
      <c r="O14" s="347"/>
      <c r="P14" s="347"/>
      <c r="Q14" s="347"/>
      <c r="R14" s="347"/>
      <c r="S14" s="347"/>
      <c r="T14" s="347"/>
      <c r="U14" s="347"/>
      <c r="V14" s="347"/>
      <c r="W14" s="347">
        <v>1</v>
      </c>
      <c r="X14" s="347">
        <v>1</v>
      </c>
      <c r="Y14" s="347">
        <v>1</v>
      </c>
      <c r="Z14" s="347">
        <v>1</v>
      </c>
      <c r="AA14" s="866" t="s">
        <v>1021</v>
      </c>
      <c r="AB14" s="867"/>
      <c r="AC14" s="867"/>
      <c r="AD14" s="868"/>
      <c r="AE14" s="869">
        <v>270</v>
      </c>
      <c r="AF14" s="290">
        <v>310</v>
      </c>
      <c r="AG14" s="497">
        <v>450</v>
      </c>
      <c r="AH14" s="872">
        <f t="shared" si="1"/>
        <v>121500</v>
      </c>
      <c r="AI14" s="872">
        <f t="shared" si="2"/>
        <v>139500</v>
      </c>
      <c r="AJ14" s="872">
        <f t="shared" si="3"/>
        <v>18000</v>
      </c>
      <c r="AK14" s="982"/>
      <c r="AL14" s="870"/>
      <c r="AM14" s="869"/>
      <c r="AN14" s="869"/>
      <c r="AO14" s="871"/>
      <c r="AP14" s="871"/>
      <c r="AQ14" s="543"/>
      <c r="AR14" s="870"/>
    </row>
    <row r="15" spans="1:44" ht="13">
      <c r="A15" s="294" t="s">
        <v>157</v>
      </c>
      <c r="B15" s="264" t="s">
        <v>1020</v>
      </c>
      <c r="C15" s="346"/>
      <c r="D15" s="347"/>
      <c r="E15" s="347"/>
      <c r="F15" s="347"/>
      <c r="G15" s="347"/>
      <c r="H15" s="347"/>
      <c r="I15" s="347"/>
      <c r="J15" s="347"/>
      <c r="K15" s="347"/>
      <c r="L15" s="347"/>
      <c r="M15" s="347"/>
      <c r="N15" s="347"/>
      <c r="O15" s="347"/>
      <c r="P15" s="347"/>
      <c r="Q15" s="347"/>
      <c r="R15" s="347"/>
      <c r="S15" s="347"/>
      <c r="T15" s="347"/>
      <c r="U15" s="347"/>
      <c r="V15" s="347"/>
      <c r="W15" s="347">
        <v>1</v>
      </c>
      <c r="X15" s="347">
        <v>1</v>
      </c>
      <c r="Y15" s="347">
        <v>1</v>
      </c>
      <c r="Z15" s="347">
        <v>1</v>
      </c>
      <c r="AA15" s="866" t="s">
        <v>1021</v>
      </c>
      <c r="AB15" s="867"/>
      <c r="AC15" s="867"/>
      <c r="AD15" s="868"/>
      <c r="AE15" s="869">
        <v>150</v>
      </c>
      <c r="AF15" s="290">
        <v>180</v>
      </c>
      <c r="AG15" s="497">
        <v>550</v>
      </c>
      <c r="AH15" s="872">
        <f t="shared" si="1"/>
        <v>82500</v>
      </c>
      <c r="AI15" s="872">
        <f t="shared" si="2"/>
        <v>99000</v>
      </c>
      <c r="AJ15" s="872">
        <f t="shared" si="3"/>
        <v>16500</v>
      </c>
      <c r="AK15" s="982"/>
      <c r="AL15" s="870"/>
      <c r="AM15" s="869"/>
      <c r="AN15" s="869"/>
      <c r="AO15" s="871"/>
      <c r="AP15" s="871"/>
      <c r="AQ15" s="543"/>
      <c r="AR15" s="870"/>
    </row>
    <row r="16" spans="1:44">
      <c r="A16" s="293" t="s">
        <v>379</v>
      </c>
      <c r="B16" s="264" t="s">
        <v>1020</v>
      </c>
      <c r="C16" s="346"/>
      <c r="D16" s="347"/>
      <c r="E16" s="347"/>
      <c r="F16" s="347"/>
      <c r="G16" s="347"/>
      <c r="H16" s="347"/>
      <c r="I16" s="347"/>
      <c r="J16" s="347"/>
      <c r="K16" s="347"/>
      <c r="L16" s="347"/>
      <c r="M16" s="347"/>
      <c r="N16" s="347"/>
      <c r="O16" s="347"/>
      <c r="P16" s="347"/>
      <c r="Q16" s="347"/>
      <c r="R16" s="347"/>
      <c r="S16" s="347"/>
      <c r="T16" s="347"/>
      <c r="U16" s="347"/>
      <c r="V16" s="347"/>
      <c r="W16" s="347"/>
      <c r="X16" s="347"/>
      <c r="Y16" s="347"/>
      <c r="Z16" s="347"/>
      <c r="AA16" s="866"/>
      <c r="AB16" s="867"/>
      <c r="AC16" s="867"/>
      <c r="AD16" s="868"/>
      <c r="AE16" s="869"/>
      <c r="AF16" s="290"/>
      <c r="AG16" s="290"/>
      <c r="AH16" s="872"/>
      <c r="AI16" s="872"/>
      <c r="AJ16" s="872"/>
      <c r="AK16" s="982"/>
      <c r="AL16" s="870"/>
      <c r="AM16" s="869"/>
      <c r="AN16" s="869"/>
      <c r="AO16" s="871"/>
      <c r="AP16" s="871"/>
      <c r="AQ16" s="543"/>
      <c r="AR16" s="870"/>
    </row>
    <row r="17" spans="1:44" ht="13">
      <c r="A17" s="294" t="s">
        <v>314</v>
      </c>
      <c r="B17" s="264" t="s">
        <v>1020</v>
      </c>
      <c r="C17" s="346">
        <v>1</v>
      </c>
      <c r="D17" s="347">
        <v>1</v>
      </c>
      <c r="E17" s="347">
        <v>1</v>
      </c>
      <c r="F17" s="347">
        <v>1</v>
      </c>
      <c r="G17" s="347">
        <v>1</v>
      </c>
      <c r="H17" s="347">
        <v>1</v>
      </c>
      <c r="I17" s="347">
        <v>1</v>
      </c>
      <c r="J17" s="347">
        <v>1</v>
      </c>
      <c r="K17" s="347">
        <v>1</v>
      </c>
      <c r="L17" s="347">
        <v>1</v>
      </c>
      <c r="M17" s="347">
        <v>1</v>
      </c>
      <c r="N17" s="347">
        <v>1</v>
      </c>
      <c r="O17" s="347">
        <v>1</v>
      </c>
      <c r="P17" s="347">
        <v>1</v>
      </c>
      <c r="Q17" s="347">
        <v>1</v>
      </c>
      <c r="R17" s="347">
        <v>1</v>
      </c>
      <c r="S17" s="347">
        <v>1</v>
      </c>
      <c r="T17" s="347">
        <v>1</v>
      </c>
      <c r="U17" s="347"/>
      <c r="V17" s="347"/>
      <c r="W17" s="347"/>
      <c r="X17" s="347"/>
      <c r="Y17" s="347"/>
      <c r="Z17" s="347"/>
      <c r="AA17" s="866" t="s">
        <v>1021</v>
      </c>
      <c r="AB17" s="867"/>
      <c r="AC17" s="867"/>
      <c r="AD17" s="868"/>
      <c r="AE17" s="869">
        <v>1850</v>
      </c>
      <c r="AF17" s="290">
        <v>2100</v>
      </c>
      <c r="AG17" s="497">
        <v>700</v>
      </c>
      <c r="AH17" s="872">
        <f t="shared" si="1"/>
        <v>1295000</v>
      </c>
      <c r="AI17" s="872">
        <f t="shared" si="2"/>
        <v>1470000</v>
      </c>
      <c r="AJ17" s="872">
        <f t="shared" si="3"/>
        <v>175000</v>
      </c>
      <c r="AK17" s="982"/>
      <c r="AL17" s="870"/>
      <c r="AM17" s="869"/>
      <c r="AN17" s="869"/>
      <c r="AO17" s="871"/>
      <c r="AP17" s="871"/>
      <c r="AQ17" s="543"/>
      <c r="AR17" s="870"/>
    </row>
    <row r="18" spans="1:44" ht="13">
      <c r="A18" s="294" t="s">
        <v>155</v>
      </c>
      <c r="B18" s="264" t="s">
        <v>1020</v>
      </c>
      <c r="C18" s="346"/>
      <c r="D18" s="347"/>
      <c r="E18" s="347"/>
      <c r="F18" s="347"/>
      <c r="G18" s="347"/>
      <c r="H18" s="347"/>
      <c r="I18" s="347"/>
      <c r="J18" s="347"/>
      <c r="K18" s="347">
        <v>1</v>
      </c>
      <c r="L18" s="347">
        <v>1</v>
      </c>
      <c r="M18" s="347">
        <v>1</v>
      </c>
      <c r="N18" s="347">
        <v>1</v>
      </c>
      <c r="O18" s="865">
        <v>1</v>
      </c>
      <c r="P18" s="865">
        <v>1</v>
      </c>
      <c r="Q18" s="865">
        <v>1</v>
      </c>
      <c r="R18" s="865">
        <v>1</v>
      </c>
      <c r="S18" s="865">
        <v>1</v>
      </c>
      <c r="T18" s="865">
        <v>1</v>
      </c>
      <c r="U18" s="865">
        <v>1</v>
      </c>
      <c r="V18" s="865">
        <v>1</v>
      </c>
      <c r="W18" s="865">
        <v>1</v>
      </c>
      <c r="X18" s="865">
        <v>1</v>
      </c>
      <c r="Y18" s="865">
        <v>1</v>
      </c>
      <c r="Z18" s="347">
        <v>1</v>
      </c>
      <c r="AA18" s="866" t="s">
        <v>1021</v>
      </c>
      <c r="AB18" s="867"/>
      <c r="AC18" s="867"/>
      <c r="AD18" s="868"/>
      <c r="AE18" s="869">
        <v>1750</v>
      </c>
      <c r="AF18" s="290">
        <v>2000</v>
      </c>
      <c r="AG18" s="497">
        <v>600</v>
      </c>
      <c r="AH18" s="872">
        <f t="shared" si="1"/>
        <v>1050000</v>
      </c>
      <c r="AI18" s="872">
        <f t="shared" si="2"/>
        <v>1200000</v>
      </c>
      <c r="AJ18" s="872">
        <f t="shared" si="3"/>
        <v>150000</v>
      </c>
      <c r="AK18" s="982"/>
      <c r="AL18" s="870"/>
      <c r="AM18" s="869"/>
      <c r="AN18" s="869"/>
      <c r="AO18" s="871"/>
      <c r="AP18" s="871"/>
      <c r="AQ18" s="543"/>
      <c r="AR18" s="870"/>
    </row>
    <row r="19" spans="1:44" ht="13">
      <c r="A19" s="294" t="s">
        <v>156</v>
      </c>
      <c r="B19" s="264" t="s">
        <v>1020</v>
      </c>
      <c r="C19" s="346"/>
      <c r="D19" s="347"/>
      <c r="E19" s="347"/>
      <c r="F19" s="347"/>
      <c r="G19" s="347"/>
      <c r="H19" s="347"/>
      <c r="I19" s="347"/>
      <c r="J19" s="347"/>
      <c r="K19" s="347"/>
      <c r="L19" s="347"/>
      <c r="M19" s="347"/>
      <c r="N19" s="347"/>
      <c r="O19" s="347"/>
      <c r="P19" s="347"/>
      <c r="Q19" s="347"/>
      <c r="R19" s="347"/>
      <c r="S19" s="347"/>
      <c r="T19" s="347"/>
      <c r="U19" s="347"/>
      <c r="V19" s="347"/>
      <c r="W19" s="347">
        <v>1</v>
      </c>
      <c r="X19" s="347">
        <v>1</v>
      </c>
      <c r="Y19" s="347">
        <v>1</v>
      </c>
      <c r="Z19" s="347">
        <v>1</v>
      </c>
      <c r="AA19" s="866" t="s">
        <v>1021</v>
      </c>
      <c r="AB19" s="867"/>
      <c r="AC19" s="867"/>
      <c r="AD19" s="868"/>
      <c r="AE19" s="869">
        <v>150</v>
      </c>
      <c r="AF19" s="290">
        <v>180</v>
      </c>
      <c r="AG19" s="497">
        <v>450</v>
      </c>
      <c r="AH19" s="872">
        <f t="shared" si="1"/>
        <v>67500</v>
      </c>
      <c r="AI19" s="872">
        <f t="shared" si="2"/>
        <v>81000</v>
      </c>
      <c r="AJ19" s="872">
        <f t="shared" si="3"/>
        <v>13500</v>
      </c>
      <c r="AK19" s="982"/>
      <c r="AL19" s="870"/>
      <c r="AM19" s="869"/>
      <c r="AN19" s="869"/>
      <c r="AO19" s="871"/>
      <c r="AP19" s="871"/>
      <c r="AQ19" s="543"/>
      <c r="AR19" s="870"/>
    </row>
    <row r="20" spans="1:44" ht="13">
      <c r="A20" s="294" t="s">
        <v>157</v>
      </c>
      <c r="B20" s="264" t="s">
        <v>1020</v>
      </c>
      <c r="C20" s="346"/>
      <c r="D20" s="347"/>
      <c r="E20" s="347"/>
      <c r="F20" s="347"/>
      <c r="G20" s="347"/>
      <c r="H20" s="347"/>
      <c r="I20" s="347"/>
      <c r="J20" s="347"/>
      <c r="K20" s="347"/>
      <c r="L20" s="347"/>
      <c r="M20" s="347"/>
      <c r="N20" s="347"/>
      <c r="O20" s="347"/>
      <c r="P20" s="347"/>
      <c r="Q20" s="347"/>
      <c r="R20" s="347"/>
      <c r="S20" s="347"/>
      <c r="T20" s="347"/>
      <c r="U20" s="347"/>
      <c r="V20" s="347"/>
      <c r="W20" s="347">
        <v>1</v>
      </c>
      <c r="X20" s="347">
        <v>1</v>
      </c>
      <c r="Y20" s="347">
        <v>1</v>
      </c>
      <c r="Z20" s="347">
        <v>1</v>
      </c>
      <c r="AA20" s="866" t="s">
        <v>1021</v>
      </c>
      <c r="AB20" s="867"/>
      <c r="AC20" s="867"/>
      <c r="AD20" s="868"/>
      <c r="AE20" s="869">
        <v>150</v>
      </c>
      <c r="AF20" s="290">
        <v>180</v>
      </c>
      <c r="AG20" s="497">
        <v>550</v>
      </c>
      <c r="AH20" s="872">
        <f t="shared" si="1"/>
        <v>82500</v>
      </c>
      <c r="AI20" s="872">
        <f t="shared" si="2"/>
        <v>99000</v>
      </c>
      <c r="AJ20" s="872">
        <f t="shared" si="3"/>
        <v>16500</v>
      </c>
      <c r="AK20" s="982"/>
      <c r="AL20" s="870"/>
      <c r="AM20" s="869"/>
      <c r="AN20" s="869"/>
      <c r="AO20" s="871"/>
      <c r="AP20" s="871"/>
      <c r="AQ20" s="543"/>
      <c r="AR20" s="870"/>
    </row>
    <row r="21" spans="1:44">
      <c r="A21" s="293" t="s">
        <v>382</v>
      </c>
      <c r="B21" s="264" t="s">
        <v>1020</v>
      </c>
      <c r="C21" s="346"/>
      <c r="D21" s="347"/>
      <c r="E21" s="347"/>
      <c r="F21" s="347"/>
      <c r="G21" s="347"/>
      <c r="H21" s="347"/>
      <c r="I21" s="347"/>
      <c r="J21" s="347"/>
      <c r="K21" s="347"/>
      <c r="L21" s="347"/>
      <c r="M21" s="347"/>
      <c r="N21" s="347"/>
      <c r="O21" s="347"/>
      <c r="P21" s="347"/>
      <c r="Q21" s="347"/>
      <c r="R21" s="347"/>
      <c r="S21" s="347"/>
      <c r="T21" s="347"/>
      <c r="U21" s="347"/>
      <c r="V21" s="347"/>
      <c r="W21" s="347"/>
      <c r="X21" s="347"/>
      <c r="Y21" s="347"/>
      <c r="Z21" s="347"/>
      <c r="AA21" s="866"/>
      <c r="AB21" s="867"/>
      <c r="AC21" s="867"/>
      <c r="AD21" s="868"/>
      <c r="AE21" s="869"/>
      <c r="AF21" s="290"/>
      <c r="AG21" s="290"/>
      <c r="AH21" s="872"/>
      <c r="AI21" s="872"/>
      <c r="AJ21" s="872"/>
      <c r="AK21" s="982"/>
      <c r="AL21" s="870"/>
      <c r="AM21" s="869"/>
      <c r="AN21" s="869"/>
      <c r="AO21" s="871"/>
      <c r="AP21" s="871"/>
      <c r="AQ21" s="543"/>
      <c r="AR21" s="870"/>
    </row>
    <row r="22" spans="1:44" ht="13">
      <c r="A22" s="294" t="s">
        <v>314</v>
      </c>
      <c r="B22" s="264" t="s">
        <v>1020</v>
      </c>
      <c r="C22" s="346"/>
      <c r="D22" s="347"/>
      <c r="E22" s="347">
        <v>1</v>
      </c>
      <c r="F22" s="347">
        <v>1</v>
      </c>
      <c r="G22" s="347">
        <v>1</v>
      </c>
      <c r="H22" s="347">
        <v>1</v>
      </c>
      <c r="I22" s="347">
        <v>1</v>
      </c>
      <c r="J22" s="347">
        <v>1</v>
      </c>
      <c r="K22" s="347">
        <v>1</v>
      </c>
      <c r="L22" s="347">
        <v>1</v>
      </c>
      <c r="M22" s="347">
        <v>1</v>
      </c>
      <c r="N22" s="347">
        <v>1</v>
      </c>
      <c r="O22" s="347"/>
      <c r="P22" s="347"/>
      <c r="Q22" s="347"/>
      <c r="R22" s="347"/>
      <c r="S22" s="347"/>
      <c r="T22" s="347"/>
      <c r="U22" s="347"/>
      <c r="V22" s="347"/>
      <c r="W22" s="347"/>
      <c r="X22" s="347"/>
      <c r="Y22" s="347"/>
      <c r="Z22" s="347"/>
      <c r="AA22" s="866" t="s">
        <v>1021</v>
      </c>
      <c r="AB22" s="867"/>
      <c r="AC22" s="867"/>
      <c r="AD22" s="868"/>
      <c r="AE22" s="869">
        <v>600</v>
      </c>
      <c r="AF22" s="290">
        <v>800</v>
      </c>
      <c r="AG22" s="497">
        <v>700</v>
      </c>
      <c r="AH22" s="872">
        <f t="shared" si="1"/>
        <v>420000</v>
      </c>
      <c r="AI22" s="872">
        <f t="shared" si="2"/>
        <v>560000</v>
      </c>
      <c r="AJ22" s="872">
        <f t="shared" si="3"/>
        <v>140000</v>
      </c>
      <c r="AK22" s="982"/>
      <c r="AL22" s="870"/>
      <c r="AM22" s="869"/>
      <c r="AN22" s="869"/>
      <c r="AO22" s="871"/>
      <c r="AP22" s="871"/>
      <c r="AQ22" s="543"/>
      <c r="AR22" s="870"/>
    </row>
    <row r="23" spans="1:44" ht="13">
      <c r="A23" s="294" t="s">
        <v>155</v>
      </c>
      <c r="B23" s="264" t="s">
        <v>1020</v>
      </c>
      <c r="C23" s="346"/>
      <c r="D23" s="347"/>
      <c r="E23" s="347"/>
      <c r="F23" s="347"/>
      <c r="G23" s="347"/>
      <c r="H23" s="347"/>
      <c r="I23" s="347"/>
      <c r="J23" s="347"/>
      <c r="K23" s="347">
        <v>1</v>
      </c>
      <c r="L23" s="347">
        <v>1</v>
      </c>
      <c r="M23" s="347">
        <v>1</v>
      </c>
      <c r="N23" s="347">
        <v>1</v>
      </c>
      <c r="O23" s="347">
        <v>1</v>
      </c>
      <c r="P23" s="347">
        <v>1</v>
      </c>
      <c r="Q23" s="347">
        <v>1</v>
      </c>
      <c r="R23" s="347">
        <v>1</v>
      </c>
      <c r="S23" s="347">
        <v>1</v>
      </c>
      <c r="T23" s="347">
        <v>1</v>
      </c>
      <c r="U23" s="347">
        <v>1</v>
      </c>
      <c r="V23" s="347">
        <v>1</v>
      </c>
      <c r="W23" s="347">
        <v>1</v>
      </c>
      <c r="X23" s="347">
        <v>1</v>
      </c>
      <c r="Y23" s="347">
        <v>1</v>
      </c>
      <c r="Z23" s="347">
        <v>1</v>
      </c>
      <c r="AA23" s="866" t="s">
        <v>1021</v>
      </c>
      <c r="AB23" s="867"/>
      <c r="AC23" s="867"/>
      <c r="AD23" s="868"/>
      <c r="AE23" s="869">
        <v>2200</v>
      </c>
      <c r="AF23" s="290">
        <v>2600</v>
      </c>
      <c r="AG23" s="497">
        <v>600</v>
      </c>
      <c r="AH23" s="872">
        <f t="shared" si="1"/>
        <v>1320000</v>
      </c>
      <c r="AI23" s="872">
        <f t="shared" si="2"/>
        <v>1560000</v>
      </c>
      <c r="AJ23" s="872">
        <f t="shared" si="3"/>
        <v>240000</v>
      </c>
      <c r="AK23" s="982"/>
      <c r="AL23" s="870"/>
      <c r="AM23" s="869"/>
      <c r="AN23" s="869"/>
      <c r="AO23" s="871"/>
      <c r="AP23" s="871"/>
      <c r="AQ23" s="543"/>
      <c r="AR23" s="870"/>
    </row>
    <row r="24" spans="1:44" ht="13">
      <c r="A24" s="294" t="s">
        <v>156</v>
      </c>
      <c r="B24" s="264" t="s">
        <v>1020</v>
      </c>
      <c r="C24" s="346"/>
      <c r="D24" s="347"/>
      <c r="E24" s="347"/>
      <c r="F24" s="347"/>
      <c r="G24" s="347"/>
      <c r="H24" s="347"/>
      <c r="I24" s="347"/>
      <c r="J24" s="347"/>
      <c r="K24" s="347"/>
      <c r="L24" s="347"/>
      <c r="M24" s="347"/>
      <c r="N24" s="347"/>
      <c r="O24" s="347"/>
      <c r="P24" s="347"/>
      <c r="Q24" s="347"/>
      <c r="R24" s="347"/>
      <c r="S24" s="347"/>
      <c r="T24" s="347"/>
      <c r="U24" s="347"/>
      <c r="V24" s="347"/>
      <c r="W24" s="347">
        <v>1</v>
      </c>
      <c r="X24" s="347">
        <v>1</v>
      </c>
      <c r="Y24" s="347">
        <v>1</v>
      </c>
      <c r="Z24" s="347">
        <v>1</v>
      </c>
      <c r="AA24" s="866" t="s">
        <v>1021</v>
      </c>
      <c r="AB24" s="867"/>
      <c r="AC24" s="867"/>
      <c r="AD24" s="868"/>
      <c r="AE24" s="869">
        <v>230</v>
      </c>
      <c r="AF24" s="290">
        <v>308</v>
      </c>
      <c r="AG24" s="497">
        <v>450</v>
      </c>
      <c r="AH24" s="872">
        <f t="shared" si="1"/>
        <v>103500</v>
      </c>
      <c r="AI24" s="872">
        <f t="shared" si="2"/>
        <v>138600</v>
      </c>
      <c r="AJ24" s="872">
        <f t="shared" si="3"/>
        <v>35100</v>
      </c>
      <c r="AK24" s="982"/>
      <c r="AL24" s="870"/>
      <c r="AM24" s="869"/>
      <c r="AN24" s="869"/>
      <c r="AO24" s="871"/>
      <c r="AP24" s="871"/>
      <c r="AQ24" s="543"/>
      <c r="AR24" s="870"/>
    </row>
    <row r="25" spans="1:44" ht="13">
      <c r="A25" s="294" t="s">
        <v>157</v>
      </c>
      <c r="B25" s="264" t="s">
        <v>1020</v>
      </c>
      <c r="C25" s="346"/>
      <c r="D25" s="347"/>
      <c r="E25" s="347"/>
      <c r="F25" s="347"/>
      <c r="G25" s="347"/>
      <c r="H25" s="347"/>
      <c r="I25" s="347"/>
      <c r="J25" s="347"/>
      <c r="K25" s="347"/>
      <c r="L25" s="347"/>
      <c r="M25" s="347"/>
      <c r="N25" s="347"/>
      <c r="O25" s="347"/>
      <c r="P25" s="347"/>
      <c r="Q25" s="347"/>
      <c r="R25" s="347"/>
      <c r="S25" s="347"/>
      <c r="T25" s="347"/>
      <c r="U25" s="347"/>
      <c r="V25" s="347"/>
      <c r="W25" s="347">
        <v>1</v>
      </c>
      <c r="X25" s="347">
        <v>1</v>
      </c>
      <c r="Y25" s="347">
        <v>1</v>
      </c>
      <c r="Z25" s="347">
        <v>1</v>
      </c>
      <c r="AA25" s="866" t="s">
        <v>1021</v>
      </c>
      <c r="AB25" s="867"/>
      <c r="AC25" s="867"/>
      <c r="AD25" s="868"/>
      <c r="AE25" s="869">
        <v>140</v>
      </c>
      <c r="AF25" s="290">
        <v>200</v>
      </c>
      <c r="AG25" s="497">
        <v>550</v>
      </c>
      <c r="AH25" s="872">
        <f t="shared" si="1"/>
        <v>77000</v>
      </c>
      <c r="AI25" s="872">
        <f t="shared" si="2"/>
        <v>110000</v>
      </c>
      <c r="AJ25" s="872">
        <f t="shared" si="3"/>
        <v>33000</v>
      </c>
      <c r="AK25" s="982"/>
      <c r="AL25" s="870"/>
      <c r="AM25" s="869"/>
      <c r="AN25" s="869"/>
      <c r="AO25" s="871"/>
      <c r="AP25" s="871"/>
      <c r="AQ25" s="543"/>
      <c r="AR25" s="870"/>
    </row>
    <row r="26" spans="1:44">
      <c r="A26" s="293" t="s">
        <v>383</v>
      </c>
      <c r="B26" s="264" t="s">
        <v>1020</v>
      </c>
      <c r="C26" s="346"/>
      <c r="D26" s="347"/>
      <c r="E26" s="347"/>
      <c r="F26" s="347"/>
      <c r="G26" s="347"/>
      <c r="H26" s="347"/>
      <c r="I26" s="347"/>
      <c r="J26" s="347"/>
      <c r="K26" s="347"/>
      <c r="L26" s="347"/>
      <c r="M26" s="347"/>
      <c r="N26" s="347"/>
      <c r="O26" s="347"/>
      <c r="P26" s="347"/>
      <c r="Q26" s="347"/>
      <c r="R26" s="347"/>
      <c r="S26" s="347"/>
      <c r="T26" s="347"/>
      <c r="U26" s="347"/>
      <c r="V26" s="347"/>
      <c r="W26" s="347"/>
      <c r="X26" s="347"/>
      <c r="Y26" s="347"/>
      <c r="Z26" s="347"/>
      <c r="AA26" s="866"/>
      <c r="AB26" s="867"/>
      <c r="AC26" s="867"/>
      <c r="AD26" s="868"/>
      <c r="AE26" s="869"/>
      <c r="AF26" s="290"/>
      <c r="AG26" s="290"/>
      <c r="AH26" s="872"/>
      <c r="AI26" s="872"/>
      <c r="AJ26" s="872"/>
      <c r="AK26" s="982"/>
      <c r="AL26" s="870"/>
      <c r="AM26" s="869"/>
      <c r="AN26" s="869"/>
      <c r="AO26" s="871"/>
      <c r="AP26" s="871"/>
      <c r="AQ26" s="543"/>
      <c r="AR26" s="870"/>
    </row>
    <row r="27" spans="1:44" ht="13">
      <c r="A27" s="294" t="s">
        <v>314</v>
      </c>
      <c r="B27" s="264" t="s">
        <v>1020</v>
      </c>
      <c r="C27" s="346">
        <v>1</v>
      </c>
      <c r="D27" s="347">
        <v>1</v>
      </c>
      <c r="E27" s="347">
        <v>1</v>
      </c>
      <c r="F27" s="347">
        <v>1</v>
      </c>
      <c r="G27" s="347">
        <v>1</v>
      </c>
      <c r="H27" s="347">
        <v>1</v>
      </c>
      <c r="I27" s="347">
        <v>1</v>
      </c>
      <c r="J27" s="347">
        <v>1</v>
      </c>
      <c r="K27" s="347">
        <v>1</v>
      </c>
      <c r="L27" s="347">
        <v>1</v>
      </c>
      <c r="M27" s="347">
        <v>1</v>
      </c>
      <c r="N27" s="347">
        <v>1</v>
      </c>
      <c r="O27" s="347">
        <v>1</v>
      </c>
      <c r="P27" s="347">
        <v>1</v>
      </c>
      <c r="Q27" s="347">
        <v>1</v>
      </c>
      <c r="R27" s="347">
        <v>1</v>
      </c>
      <c r="S27" s="347">
        <v>1</v>
      </c>
      <c r="T27" s="347">
        <v>1</v>
      </c>
      <c r="U27" s="347">
        <v>1</v>
      </c>
      <c r="V27" s="347"/>
      <c r="W27" s="347"/>
      <c r="X27" s="347"/>
      <c r="Y27" s="347"/>
      <c r="Z27" s="347"/>
      <c r="AA27" s="866" t="s">
        <v>1021</v>
      </c>
      <c r="AB27" s="867"/>
      <c r="AC27" s="867"/>
      <c r="AD27" s="868"/>
      <c r="AE27" s="869">
        <v>700</v>
      </c>
      <c r="AF27" s="290">
        <v>900</v>
      </c>
      <c r="AG27" s="290">
        <v>700</v>
      </c>
      <c r="AH27" s="872">
        <f t="shared" si="1"/>
        <v>490000</v>
      </c>
      <c r="AI27" s="872">
        <f t="shared" si="2"/>
        <v>630000</v>
      </c>
      <c r="AJ27" s="872">
        <f t="shared" si="3"/>
        <v>140000</v>
      </c>
      <c r="AK27" s="982"/>
      <c r="AL27" s="870"/>
      <c r="AM27" s="869"/>
      <c r="AN27" s="869"/>
      <c r="AO27" s="871"/>
      <c r="AP27" s="871"/>
      <c r="AQ27" s="543"/>
      <c r="AR27" s="870"/>
    </row>
    <row r="28" spans="1:44" ht="13">
      <c r="A28" s="294" t="s">
        <v>155</v>
      </c>
      <c r="B28" s="264" t="s">
        <v>1020</v>
      </c>
      <c r="C28" s="346"/>
      <c r="D28" s="347"/>
      <c r="E28" s="347"/>
      <c r="F28" s="347"/>
      <c r="G28" s="347"/>
      <c r="H28" s="347"/>
      <c r="I28" s="347"/>
      <c r="J28" s="347"/>
      <c r="K28" s="347">
        <v>1</v>
      </c>
      <c r="L28" s="347">
        <v>1</v>
      </c>
      <c r="M28" s="347">
        <v>1</v>
      </c>
      <c r="N28" s="347">
        <v>1</v>
      </c>
      <c r="O28" s="865">
        <v>1</v>
      </c>
      <c r="P28" s="865">
        <v>1</v>
      </c>
      <c r="Q28" s="865">
        <v>1</v>
      </c>
      <c r="R28" s="865">
        <v>1</v>
      </c>
      <c r="S28" s="865">
        <v>1</v>
      </c>
      <c r="T28" s="865">
        <v>1</v>
      </c>
      <c r="U28" s="865">
        <v>1</v>
      </c>
      <c r="V28" s="865">
        <v>1</v>
      </c>
      <c r="W28" s="865">
        <v>1</v>
      </c>
      <c r="X28" s="865">
        <v>1</v>
      </c>
      <c r="Y28" s="865">
        <v>1</v>
      </c>
      <c r="Z28" s="347">
        <v>1</v>
      </c>
      <c r="AA28" s="866" t="s">
        <v>1021</v>
      </c>
      <c r="AB28" s="867"/>
      <c r="AC28" s="867"/>
      <c r="AD28" s="868"/>
      <c r="AE28" s="869">
        <v>590</v>
      </c>
      <c r="AF28" s="290">
        <v>700</v>
      </c>
      <c r="AG28" s="290">
        <v>600</v>
      </c>
      <c r="AH28" s="872">
        <f t="shared" si="1"/>
        <v>354000</v>
      </c>
      <c r="AI28" s="872">
        <f t="shared" si="2"/>
        <v>420000</v>
      </c>
      <c r="AJ28" s="872">
        <f t="shared" si="3"/>
        <v>66000</v>
      </c>
      <c r="AK28" s="982"/>
      <c r="AL28" s="870"/>
      <c r="AM28" s="869"/>
      <c r="AN28" s="869"/>
      <c r="AO28" s="871"/>
      <c r="AP28" s="871"/>
      <c r="AQ28" s="543"/>
      <c r="AR28" s="870"/>
    </row>
    <row r="29" spans="1:44" ht="13">
      <c r="A29" s="294" t="s">
        <v>156</v>
      </c>
      <c r="B29" s="264" t="s">
        <v>1020</v>
      </c>
      <c r="C29" s="346"/>
      <c r="D29" s="347"/>
      <c r="E29" s="347"/>
      <c r="F29" s="347"/>
      <c r="G29" s="347"/>
      <c r="H29" s="347"/>
      <c r="I29" s="347"/>
      <c r="J29" s="347"/>
      <c r="K29" s="347"/>
      <c r="L29" s="347"/>
      <c r="M29" s="347"/>
      <c r="N29" s="347"/>
      <c r="O29" s="347"/>
      <c r="P29" s="347"/>
      <c r="Q29" s="347"/>
      <c r="R29" s="347"/>
      <c r="S29" s="347"/>
      <c r="T29" s="347">
        <v>1</v>
      </c>
      <c r="U29" s="347">
        <v>1</v>
      </c>
      <c r="V29" s="347">
        <v>1</v>
      </c>
      <c r="W29" s="347">
        <v>1</v>
      </c>
      <c r="X29" s="347">
        <v>1</v>
      </c>
      <c r="Y29" s="347">
        <v>1</v>
      </c>
      <c r="Z29" s="347">
        <v>1</v>
      </c>
      <c r="AA29" s="866" t="s">
        <v>1021</v>
      </c>
      <c r="AB29" s="867"/>
      <c r="AC29" s="867"/>
      <c r="AD29" s="868"/>
      <c r="AE29" s="869">
        <v>180</v>
      </c>
      <c r="AF29" s="290">
        <v>210</v>
      </c>
      <c r="AG29" s="290">
        <v>450</v>
      </c>
      <c r="AH29" s="872">
        <f t="shared" si="1"/>
        <v>81000</v>
      </c>
      <c r="AI29" s="872">
        <f t="shared" si="2"/>
        <v>94500</v>
      </c>
      <c r="AJ29" s="872">
        <f t="shared" si="3"/>
        <v>13500</v>
      </c>
      <c r="AK29" s="982"/>
      <c r="AL29" s="870"/>
      <c r="AM29" s="869"/>
      <c r="AN29" s="869"/>
      <c r="AO29" s="871"/>
      <c r="AP29" s="871"/>
      <c r="AQ29" s="543"/>
      <c r="AR29" s="870"/>
    </row>
    <row r="30" spans="1:44" ht="14" thickBot="1">
      <c r="A30" s="294" t="s">
        <v>157</v>
      </c>
      <c r="B30" s="264" t="s">
        <v>1020</v>
      </c>
      <c r="C30" s="346"/>
      <c r="D30" s="347"/>
      <c r="E30" s="347"/>
      <c r="F30" s="347"/>
      <c r="G30" s="347"/>
      <c r="H30" s="347"/>
      <c r="I30" s="347"/>
      <c r="J30" s="347"/>
      <c r="K30" s="347"/>
      <c r="L30" s="347"/>
      <c r="M30" s="347"/>
      <c r="N30" s="347"/>
      <c r="O30" s="347"/>
      <c r="P30" s="347"/>
      <c r="Q30" s="347"/>
      <c r="R30" s="347"/>
      <c r="S30" s="347"/>
      <c r="T30" s="347"/>
      <c r="U30" s="347"/>
      <c r="V30" s="347"/>
      <c r="W30" s="347">
        <v>1</v>
      </c>
      <c r="X30" s="347">
        <v>1</v>
      </c>
      <c r="Y30" s="347">
        <v>1</v>
      </c>
      <c r="Z30" s="347">
        <v>1</v>
      </c>
      <c r="AA30" s="866" t="s">
        <v>1021</v>
      </c>
      <c r="AB30" s="867"/>
      <c r="AC30" s="867"/>
      <c r="AD30" s="868"/>
      <c r="AE30" s="869">
        <v>65</v>
      </c>
      <c r="AF30" s="290">
        <v>80</v>
      </c>
      <c r="AG30" s="290">
        <v>550</v>
      </c>
      <c r="AH30" s="872">
        <f t="shared" si="1"/>
        <v>35750</v>
      </c>
      <c r="AI30" s="872">
        <f t="shared" si="2"/>
        <v>44000</v>
      </c>
      <c r="AJ30" s="872">
        <f t="shared" si="3"/>
        <v>8250</v>
      </c>
      <c r="AK30" s="982"/>
      <c r="AL30" s="870"/>
      <c r="AM30" s="869"/>
      <c r="AN30" s="869"/>
      <c r="AO30" s="871"/>
      <c r="AP30" s="871"/>
      <c r="AQ30" s="543"/>
      <c r="AR30" s="870"/>
    </row>
    <row r="31" spans="1:44" ht="13" thickBot="1">
      <c r="A31" s="258" t="s">
        <v>159</v>
      </c>
      <c r="B31" s="157"/>
      <c r="C31" s="157"/>
      <c r="D31" s="157"/>
      <c r="E31" s="157"/>
      <c r="F31" s="157"/>
      <c r="G31" s="157"/>
      <c r="H31" s="157"/>
      <c r="I31" s="157"/>
      <c r="J31" s="157"/>
      <c r="K31" s="157"/>
      <c r="L31" s="157"/>
      <c r="M31" s="157"/>
      <c r="N31" s="157"/>
      <c r="O31" s="157"/>
      <c r="P31" s="157"/>
      <c r="Q31" s="157"/>
      <c r="R31" s="157"/>
      <c r="S31" s="157"/>
      <c r="T31" s="157"/>
      <c r="U31" s="157"/>
      <c r="V31" s="157"/>
      <c r="W31" s="157"/>
      <c r="X31" s="157"/>
      <c r="Y31" s="157"/>
      <c r="Z31" s="157"/>
      <c r="AA31" s="585"/>
      <c r="AB31" s="585"/>
      <c r="AC31" s="585"/>
      <c r="AD31" s="585">
        <f t="shared" ref="AD31:AJ31" si="4">SUM(AD6:AD30)</f>
        <v>0</v>
      </c>
      <c r="AE31" s="276">
        <f t="shared" si="4"/>
        <v>13660</v>
      </c>
      <c r="AF31" s="276">
        <f t="shared" si="4"/>
        <v>16536</v>
      </c>
      <c r="AG31" s="276">
        <f t="shared" si="4"/>
        <v>11500</v>
      </c>
      <c r="AH31" s="873">
        <f t="shared" si="4"/>
        <v>8474500</v>
      </c>
      <c r="AI31" s="873">
        <f t="shared" si="4"/>
        <v>10276200</v>
      </c>
      <c r="AJ31" s="873">
        <f t="shared" si="4"/>
        <v>1801700</v>
      </c>
      <c r="AK31" s="335">
        <v>0</v>
      </c>
      <c r="AL31" s="334"/>
      <c r="AM31" s="276"/>
      <c r="AN31" s="276">
        <f>SUM(AN6:AN30)</f>
        <v>0</v>
      </c>
      <c r="AO31" s="276">
        <f>SUM(AO6:AO30)</f>
        <v>0</v>
      </c>
      <c r="AP31" s="276">
        <f>SUM(AP6:AP30)</f>
        <v>0</v>
      </c>
      <c r="AQ31" s="281">
        <f>SUM(AQ6:AQ30)</f>
        <v>0</v>
      </c>
      <c r="AR31" s="281"/>
    </row>
  </sheetData>
  <mergeCells count="8">
    <mergeCell ref="AK4:AK30"/>
    <mergeCell ref="AR4:AR5"/>
    <mergeCell ref="A1:X1"/>
    <mergeCell ref="AE1:AL1"/>
    <mergeCell ref="AA2:AL2"/>
    <mergeCell ref="AM2:AR2"/>
    <mergeCell ref="AA3:AD3"/>
    <mergeCell ref="AE3:AL3"/>
  </mergeCells>
  <conditionalFormatting sqref="C8:N8 C13:N13 C18:N18 C28:N28 C6:Y7 Z6:AD8 Z13:AD13 Z18:AD18 Z28:AD28 C14:AD17 C29:AD30 C9:AD12 C19:AD27">
    <cfRule type="colorScale" priority="5">
      <colorScale>
        <cfvo type="num" val="0"/>
        <cfvo type="num" val="1"/>
        <color theme="0"/>
        <color theme="2" tint="-0.249977111117893"/>
      </colorScale>
    </cfRule>
  </conditionalFormatting>
  <conditionalFormatting sqref="O8:Y8">
    <cfRule type="colorScale" priority="4">
      <colorScale>
        <cfvo type="num" val="0"/>
        <cfvo type="num" val="1"/>
        <color theme="0"/>
        <color theme="2" tint="-0.249977111117893"/>
      </colorScale>
    </cfRule>
  </conditionalFormatting>
  <conditionalFormatting sqref="O13:Y13">
    <cfRule type="colorScale" priority="3">
      <colorScale>
        <cfvo type="num" val="0"/>
        <cfvo type="num" val="1"/>
        <color theme="0"/>
        <color theme="2" tint="-0.249977111117893"/>
      </colorScale>
    </cfRule>
  </conditionalFormatting>
  <conditionalFormatting sqref="O18:Y18">
    <cfRule type="colorScale" priority="2">
      <colorScale>
        <cfvo type="num" val="0"/>
        <cfvo type="num" val="1"/>
        <color theme="0"/>
        <color theme="2" tint="-0.249977111117893"/>
      </colorScale>
    </cfRule>
  </conditionalFormatting>
  <conditionalFormatting sqref="O28:Y28">
    <cfRule type="colorScale" priority="1">
      <colorScale>
        <cfvo type="num" val="0"/>
        <cfvo type="num" val="1"/>
        <color theme="0"/>
        <color theme="2" tint="-0.249977111117893"/>
      </colorScale>
    </cfRule>
  </conditionalFormatting>
  <pageMargins left="0.7" right="0.7" top="0.75" bottom="0.75" header="0.3" footer="0.3"/>
  <pageSetup paperSize="9" scale="19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FFCC"/>
  </sheetPr>
  <dimension ref="A1:AR34"/>
  <sheetViews>
    <sheetView workbookViewId="0">
      <selection activeCell="AG56" sqref="AG56"/>
    </sheetView>
  </sheetViews>
  <sheetFormatPr baseColWidth="10" defaultColWidth="8.6640625" defaultRowHeight="12"/>
  <cols>
    <col min="1" max="1" width="36.33203125" style="147" customWidth="1"/>
    <col min="2" max="2" width="48.5" style="147" bestFit="1" customWidth="1"/>
    <col min="3" max="3" width="3.33203125" style="147" customWidth="1"/>
    <col min="4" max="25" width="3.6640625" style="147" customWidth="1"/>
    <col min="26" max="26" width="4.5" style="147" customWidth="1"/>
    <col min="27" max="29" width="16.5" style="147" customWidth="1"/>
    <col min="30" max="30" width="18.1640625" style="147" customWidth="1"/>
    <col min="31" max="31" width="9" style="147" customWidth="1"/>
    <col min="32" max="32" width="9.1640625" style="147" customWidth="1"/>
    <col min="33" max="33" width="9" style="147" customWidth="1"/>
    <col min="34" max="34" width="10.6640625" style="148" customWidth="1"/>
    <col min="35" max="37" width="10.6640625" style="147" customWidth="1"/>
    <col min="38" max="38" width="52.1640625" style="147" customWidth="1"/>
    <col min="39" max="39" width="51.6640625" style="147" customWidth="1"/>
    <col min="40" max="43" width="8.6640625" style="147"/>
    <col min="44" max="44" width="18.83203125" style="147" customWidth="1"/>
    <col min="45" max="16384" width="8.6640625" style="147"/>
  </cols>
  <sheetData>
    <row r="1" spans="1:44" ht="22" thickBot="1">
      <c r="A1" s="985" t="s">
        <v>208</v>
      </c>
      <c r="B1" s="985"/>
      <c r="C1" s="985"/>
      <c r="D1" s="985"/>
      <c r="E1" s="985"/>
      <c r="F1" s="985"/>
      <c r="G1" s="985"/>
      <c r="H1" s="985"/>
      <c r="I1" s="985"/>
      <c r="J1" s="985"/>
      <c r="K1" s="985"/>
      <c r="L1" s="985"/>
      <c r="M1" s="985"/>
      <c r="N1" s="985"/>
      <c r="O1" s="985"/>
      <c r="P1" s="985"/>
      <c r="Q1" s="985"/>
      <c r="R1" s="985"/>
      <c r="S1" s="985"/>
      <c r="T1" s="985"/>
      <c r="U1" s="985"/>
      <c r="V1" s="985"/>
      <c r="W1" s="985"/>
      <c r="X1" s="985"/>
      <c r="Y1" s="785"/>
      <c r="Z1" s="785"/>
      <c r="AA1" s="785"/>
      <c r="AB1" s="785"/>
      <c r="AC1" s="785"/>
      <c r="AD1" s="785"/>
      <c r="AE1" s="985" t="s">
        <v>206</v>
      </c>
      <c r="AF1" s="985"/>
      <c r="AG1" s="985"/>
      <c r="AH1" s="985"/>
      <c r="AI1" s="985"/>
      <c r="AJ1" s="985"/>
      <c r="AK1" s="985"/>
      <c r="AL1" s="985"/>
    </row>
    <row r="2" spans="1:44" ht="13" customHeight="1" thickBot="1">
      <c r="A2" s="266"/>
      <c r="B2" s="265"/>
      <c r="C2" s="267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8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5"/>
      <c r="Z2" s="268"/>
      <c r="AA2" s="989" t="s">
        <v>276</v>
      </c>
      <c r="AB2" s="990"/>
      <c r="AC2" s="990"/>
      <c r="AD2" s="990"/>
      <c r="AE2" s="990"/>
      <c r="AF2" s="990"/>
      <c r="AG2" s="990"/>
      <c r="AH2" s="990"/>
      <c r="AI2" s="990"/>
      <c r="AJ2" s="990"/>
      <c r="AK2" s="990"/>
      <c r="AL2" s="991"/>
      <c r="AM2" s="989" t="s">
        <v>275</v>
      </c>
      <c r="AN2" s="990"/>
      <c r="AO2" s="990"/>
      <c r="AP2" s="990"/>
      <c r="AQ2" s="990"/>
      <c r="AR2" s="991"/>
    </row>
    <row r="3" spans="1:44" ht="13" customHeight="1" thickBot="1">
      <c r="A3" s="339"/>
      <c r="B3" s="861"/>
      <c r="C3" s="338"/>
      <c r="D3" s="861"/>
      <c r="E3" s="861"/>
      <c r="F3" s="861"/>
      <c r="G3" s="861"/>
      <c r="H3" s="861"/>
      <c r="I3" s="861"/>
      <c r="J3" s="861"/>
      <c r="K3" s="861"/>
      <c r="L3" s="861"/>
      <c r="M3" s="861"/>
      <c r="N3" s="337"/>
      <c r="O3" s="861"/>
      <c r="P3" s="861"/>
      <c r="Q3" s="861"/>
      <c r="R3" s="861"/>
      <c r="S3" s="861"/>
      <c r="T3" s="861"/>
      <c r="U3" s="861"/>
      <c r="V3" s="861"/>
      <c r="W3" s="861"/>
      <c r="X3" s="861"/>
      <c r="Y3" s="861"/>
      <c r="Z3" s="337"/>
      <c r="AA3" s="989" t="s">
        <v>336</v>
      </c>
      <c r="AB3" s="990"/>
      <c r="AC3" s="990"/>
      <c r="AD3" s="991"/>
      <c r="AE3" s="989" t="s">
        <v>337</v>
      </c>
      <c r="AF3" s="990"/>
      <c r="AG3" s="990"/>
      <c r="AH3" s="990"/>
      <c r="AI3" s="990"/>
      <c r="AJ3" s="990"/>
      <c r="AK3" s="990"/>
      <c r="AL3" s="991"/>
      <c r="AM3" s="271"/>
      <c r="AN3" s="862"/>
      <c r="AO3" s="862"/>
      <c r="AP3" s="862"/>
      <c r="AQ3" s="862"/>
      <c r="AR3" s="788"/>
    </row>
    <row r="4" spans="1:44" ht="39" customHeight="1">
      <c r="A4" s="339" t="s">
        <v>209</v>
      </c>
      <c r="B4" s="863" t="s">
        <v>349</v>
      </c>
      <c r="C4" s="338" t="s">
        <v>124</v>
      </c>
      <c r="D4" s="861" t="s">
        <v>125</v>
      </c>
      <c r="E4" s="861" t="s">
        <v>126</v>
      </c>
      <c r="F4" s="861" t="s">
        <v>127</v>
      </c>
      <c r="G4" s="861" t="s">
        <v>128</v>
      </c>
      <c r="H4" s="861" t="s">
        <v>129</v>
      </c>
      <c r="I4" s="861" t="s">
        <v>130</v>
      </c>
      <c r="J4" s="861" t="s">
        <v>131</v>
      </c>
      <c r="K4" s="861" t="s">
        <v>132</v>
      </c>
      <c r="L4" s="861" t="s">
        <v>133</v>
      </c>
      <c r="M4" s="861" t="s">
        <v>134</v>
      </c>
      <c r="N4" s="337" t="s">
        <v>135</v>
      </c>
      <c r="O4" s="861" t="s">
        <v>136</v>
      </c>
      <c r="P4" s="861" t="s">
        <v>137</v>
      </c>
      <c r="Q4" s="861" t="s">
        <v>138</v>
      </c>
      <c r="R4" s="861" t="s">
        <v>139</v>
      </c>
      <c r="S4" s="861" t="s">
        <v>140</v>
      </c>
      <c r="T4" s="861" t="s">
        <v>141</v>
      </c>
      <c r="U4" s="861" t="s">
        <v>142</v>
      </c>
      <c r="V4" s="861" t="s">
        <v>143</v>
      </c>
      <c r="W4" s="861" t="s">
        <v>144</v>
      </c>
      <c r="X4" s="861" t="s">
        <v>145</v>
      </c>
      <c r="Y4" s="861" t="s">
        <v>937</v>
      </c>
      <c r="Z4" s="861" t="s">
        <v>146</v>
      </c>
      <c r="AA4" s="267" t="s">
        <v>338</v>
      </c>
      <c r="AB4" s="265" t="s">
        <v>339</v>
      </c>
      <c r="AC4" s="265" t="s">
        <v>340</v>
      </c>
      <c r="AD4" s="265" t="s">
        <v>341</v>
      </c>
      <c r="AE4" s="786" t="s">
        <v>201</v>
      </c>
      <c r="AF4" s="787" t="s">
        <v>202</v>
      </c>
      <c r="AG4" s="787" t="s">
        <v>203</v>
      </c>
      <c r="AH4" s="788" t="s">
        <v>205</v>
      </c>
      <c r="AI4" s="788" t="s">
        <v>204</v>
      </c>
      <c r="AJ4" s="788" t="s">
        <v>160</v>
      </c>
      <c r="AK4" s="981" t="s">
        <v>207</v>
      </c>
      <c r="AL4" s="784" t="s">
        <v>210</v>
      </c>
      <c r="AM4" s="784" t="s">
        <v>274</v>
      </c>
      <c r="AN4" s="786" t="s">
        <v>201</v>
      </c>
      <c r="AO4" s="787" t="s">
        <v>202</v>
      </c>
      <c r="AP4" s="787" t="s">
        <v>203</v>
      </c>
      <c r="AQ4" s="788" t="s">
        <v>205</v>
      </c>
      <c r="AR4" s="983" t="s">
        <v>273</v>
      </c>
    </row>
    <row r="5" spans="1:44" ht="13" thickBot="1">
      <c r="A5" s="150"/>
      <c r="B5" s="864"/>
      <c r="C5" s="152"/>
      <c r="D5" s="864"/>
      <c r="E5" s="864"/>
      <c r="F5" s="864"/>
      <c r="G5" s="864"/>
      <c r="H5" s="864"/>
      <c r="I5" s="864"/>
      <c r="J5" s="864"/>
      <c r="K5" s="864"/>
      <c r="L5" s="864"/>
      <c r="M5" s="864"/>
      <c r="N5" s="153"/>
      <c r="O5" s="864"/>
      <c r="P5" s="864"/>
      <c r="Q5" s="864"/>
      <c r="R5" s="864"/>
      <c r="S5" s="864"/>
      <c r="T5" s="864"/>
      <c r="U5" s="864"/>
      <c r="V5" s="864"/>
      <c r="W5" s="864"/>
      <c r="X5" s="864"/>
      <c r="Y5" s="864"/>
      <c r="Z5" s="153"/>
      <c r="AA5" s="152"/>
      <c r="AB5" s="864"/>
      <c r="AC5" s="864"/>
      <c r="AD5" s="864"/>
      <c r="AE5" s="271"/>
      <c r="AF5" s="862"/>
      <c r="AG5" s="862"/>
      <c r="AH5" s="280"/>
      <c r="AI5" s="280"/>
      <c r="AJ5" s="280"/>
      <c r="AK5" s="982"/>
      <c r="AL5" s="336"/>
      <c r="AM5" s="282"/>
      <c r="AN5" s="271"/>
      <c r="AO5" s="862"/>
      <c r="AP5" s="862"/>
      <c r="AQ5" s="280"/>
      <c r="AR5" s="984"/>
    </row>
    <row r="6" spans="1:44" ht="13" thickBot="1">
      <c r="A6" s="293" t="s">
        <v>377</v>
      </c>
      <c r="B6" s="264" t="s">
        <v>1020</v>
      </c>
      <c r="C6" s="346"/>
      <c r="D6" s="347"/>
      <c r="E6" s="347"/>
      <c r="F6" s="347"/>
      <c r="G6" s="347"/>
      <c r="H6" s="347"/>
      <c r="I6" s="347"/>
      <c r="J6" s="347"/>
      <c r="K6" s="347"/>
      <c r="L6" s="347"/>
      <c r="M6" s="347"/>
      <c r="N6" s="347"/>
      <c r="O6" s="347"/>
      <c r="P6" s="347"/>
      <c r="Q6" s="347"/>
      <c r="R6" s="347"/>
      <c r="S6" s="347"/>
      <c r="T6" s="347"/>
      <c r="U6" s="347"/>
      <c r="V6" s="347"/>
      <c r="W6" s="347"/>
      <c r="X6" s="347"/>
      <c r="Y6" s="347"/>
      <c r="Z6" s="347"/>
      <c r="AA6" s="586" t="s">
        <v>1021</v>
      </c>
      <c r="AB6" s="587"/>
      <c r="AC6" s="587"/>
      <c r="AD6" s="588"/>
      <c r="AE6" s="553"/>
      <c r="AF6" s="290"/>
      <c r="AG6" s="290"/>
      <c r="AH6" s="543"/>
      <c r="AI6" s="543"/>
      <c r="AJ6" s="543"/>
      <c r="AK6" s="982"/>
      <c r="AL6" s="554"/>
      <c r="AM6" s="552"/>
      <c r="AN6" s="553"/>
      <c r="AO6" s="290"/>
      <c r="AP6" s="290"/>
      <c r="AQ6" s="543">
        <f t="shared" ref="AQ6:AQ9" si="0">AN6*AP6</f>
        <v>0</v>
      </c>
      <c r="AR6" s="554"/>
    </row>
    <row r="7" spans="1:44" ht="14" thickBot="1">
      <c r="A7" s="294" t="s">
        <v>314</v>
      </c>
      <c r="B7" s="264" t="s">
        <v>1020</v>
      </c>
      <c r="C7" s="346"/>
      <c r="D7" s="347"/>
      <c r="E7" s="347"/>
      <c r="F7" s="347"/>
      <c r="G7" s="347">
        <v>1</v>
      </c>
      <c r="H7" s="347">
        <v>1</v>
      </c>
      <c r="I7" s="347">
        <v>1</v>
      </c>
      <c r="J7" s="347">
        <v>1</v>
      </c>
      <c r="K7" s="347">
        <v>1</v>
      </c>
      <c r="L7" s="347">
        <v>1</v>
      </c>
      <c r="M7" s="347">
        <v>1</v>
      </c>
      <c r="N7" s="347">
        <v>1</v>
      </c>
      <c r="O7" s="347">
        <v>1</v>
      </c>
      <c r="P7" s="347">
        <v>1</v>
      </c>
      <c r="Q7" s="347"/>
      <c r="R7" s="347"/>
      <c r="S7" s="347"/>
      <c r="T7" s="347"/>
      <c r="U7" s="347"/>
      <c r="V7" s="347"/>
      <c r="W7" s="347"/>
      <c r="X7" s="347"/>
      <c r="Y7" s="347"/>
      <c r="Z7" s="347"/>
      <c r="AA7" s="586" t="s">
        <v>1021</v>
      </c>
      <c r="AB7" s="590"/>
      <c r="AC7" s="590"/>
      <c r="AD7" s="591"/>
      <c r="AE7" s="553">
        <v>600</v>
      </c>
      <c r="AF7" s="290">
        <v>800</v>
      </c>
      <c r="AG7" s="290">
        <v>699</v>
      </c>
      <c r="AH7" s="872">
        <f>AE7*AG7</f>
        <v>419400</v>
      </c>
      <c r="AI7" s="872">
        <f>AF7*AG7</f>
        <v>559200</v>
      </c>
      <c r="AJ7" s="872">
        <f>AI7-AH7</f>
        <v>139800</v>
      </c>
      <c r="AK7" s="982"/>
      <c r="AL7" s="555"/>
      <c r="AM7" s="553"/>
      <c r="AN7" s="553"/>
      <c r="AO7" s="290"/>
      <c r="AP7" s="290"/>
      <c r="AQ7" s="543">
        <f t="shared" si="0"/>
        <v>0</v>
      </c>
      <c r="AR7" s="555"/>
    </row>
    <row r="8" spans="1:44" ht="14" thickBot="1">
      <c r="A8" s="294" t="s">
        <v>155</v>
      </c>
      <c r="B8" s="264" t="s">
        <v>1020</v>
      </c>
      <c r="C8" s="346"/>
      <c r="D8" s="347"/>
      <c r="E8" s="347"/>
      <c r="F8" s="347"/>
      <c r="G8" s="347"/>
      <c r="H8" s="347"/>
      <c r="I8" s="347"/>
      <c r="J8" s="347"/>
      <c r="K8" s="347">
        <v>1</v>
      </c>
      <c r="L8" s="347">
        <v>1</v>
      </c>
      <c r="M8" s="347">
        <v>1</v>
      </c>
      <c r="N8" s="347">
        <v>1</v>
      </c>
      <c r="O8" s="865">
        <v>1</v>
      </c>
      <c r="P8" s="865">
        <v>1</v>
      </c>
      <c r="Q8" s="865">
        <v>1</v>
      </c>
      <c r="R8" s="865">
        <v>1</v>
      </c>
      <c r="S8" s="865">
        <v>1</v>
      </c>
      <c r="T8" s="865">
        <v>1</v>
      </c>
      <c r="U8" s="865">
        <v>1</v>
      </c>
      <c r="V8" s="865">
        <v>1</v>
      </c>
      <c r="W8" s="865">
        <v>1</v>
      </c>
      <c r="X8" s="865">
        <v>1</v>
      </c>
      <c r="Y8" s="865">
        <v>1</v>
      </c>
      <c r="Z8" s="347">
        <v>1</v>
      </c>
      <c r="AA8" s="586" t="s">
        <v>1021</v>
      </c>
      <c r="AB8" s="590"/>
      <c r="AC8" s="590"/>
      <c r="AD8" s="591"/>
      <c r="AE8" s="553">
        <v>900</v>
      </c>
      <c r="AF8" s="290">
        <v>1200</v>
      </c>
      <c r="AG8" s="290">
        <v>599</v>
      </c>
      <c r="AH8" s="872">
        <f t="shared" ref="AH8:AH30" si="1">AE8*AG8</f>
        <v>539100</v>
      </c>
      <c r="AI8" s="872">
        <f t="shared" ref="AI8:AI30" si="2">AF8*AG8</f>
        <v>718800</v>
      </c>
      <c r="AJ8" s="872">
        <f t="shared" ref="AJ8:AJ30" si="3">AI8-AH8</f>
        <v>179700</v>
      </c>
      <c r="AK8" s="982"/>
      <c r="AL8" s="555"/>
      <c r="AM8" s="553"/>
      <c r="AN8" s="553"/>
      <c r="AO8" s="290"/>
      <c r="AP8" s="290"/>
      <c r="AQ8" s="543">
        <f t="shared" si="0"/>
        <v>0</v>
      </c>
      <c r="AR8" s="555"/>
    </row>
    <row r="9" spans="1:44" ht="14" thickBot="1">
      <c r="A9" s="294" t="s">
        <v>156</v>
      </c>
      <c r="B9" s="264" t="s">
        <v>1020</v>
      </c>
      <c r="C9" s="346"/>
      <c r="D9" s="347"/>
      <c r="E9" s="347"/>
      <c r="F9" s="347"/>
      <c r="G9" s="347"/>
      <c r="H9" s="347"/>
      <c r="I9" s="347"/>
      <c r="J9" s="347"/>
      <c r="K9" s="347"/>
      <c r="L9" s="347"/>
      <c r="M9" s="347"/>
      <c r="N9" s="347"/>
      <c r="O9" s="347"/>
      <c r="P9" s="347"/>
      <c r="Q9" s="347"/>
      <c r="R9" s="347"/>
      <c r="S9" s="347"/>
      <c r="T9" s="347"/>
      <c r="U9" s="347"/>
      <c r="V9" s="347"/>
      <c r="W9" s="347">
        <v>1</v>
      </c>
      <c r="X9" s="347">
        <v>1</v>
      </c>
      <c r="Y9" s="347">
        <v>1</v>
      </c>
      <c r="Z9" s="347">
        <v>1</v>
      </c>
      <c r="AA9" s="586" t="s">
        <v>1021</v>
      </c>
      <c r="AB9" s="590"/>
      <c r="AC9" s="590"/>
      <c r="AD9" s="591"/>
      <c r="AE9" s="553">
        <v>150</v>
      </c>
      <c r="AF9" s="290">
        <v>200</v>
      </c>
      <c r="AG9" s="290">
        <v>449</v>
      </c>
      <c r="AH9" s="872">
        <f t="shared" si="1"/>
        <v>67350</v>
      </c>
      <c r="AI9" s="872">
        <f t="shared" si="2"/>
        <v>89800</v>
      </c>
      <c r="AJ9" s="872">
        <f t="shared" si="3"/>
        <v>22450</v>
      </c>
      <c r="AK9" s="982"/>
      <c r="AL9" s="555"/>
      <c r="AM9" s="553"/>
      <c r="AN9" s="553"/>
      <c r="AO9" s="290"/>
      <c r="AP9" s="290"/>
      <c r="AQ9" s="543">
        <f t="shared" si="0"/>
        <v>0</v>
      </c>
      <c r="AR9" s="555"/>
    </row>
    <row r="10" spans="1:44" ht="14" thickBot="1">
      <c r="A10" s="294" t="s">
        <v>157</v>
      </c>
      <c r="B10" s="264" t="s">
        <v>1020</v>
      </c>
      <c r="C10" s="346"/>
      <c r="D10" s="347"/>
      <c r="E10" s="347"/>
      <c r="F10" s="347"/>
      <c r="G10" s="347"/>
      <c r="H10" s="347"/>
      <c r="I10" s="347"/>
      <c r="J10" s="347"/>
      <c r="K10" s="347"/>
      <c r="L10" s="347"/>
      <c r="M10" s="347"/>
      <c r="N10" s="347"/>
      <c r="O10" s="347"/>
      <c r="P10" s="347"/>
      <c r="Q10" s="347"/>
      <c r="R10" s="347"/>
      <c r="S10" s="347"/>
      <c r="T10" s="347"/>
      <c r="U10" s="347"/>
      <c r="V10" s="347"/>
      <c r="W10" s="347">
        <v>1</v>
      </c>
      <c r="X10" s="347">
        <v>1</v>
      </c>
      <c r="Y10" s="347">
        <v>1</v>
      </c>
      <c r="Z10" s="347">
        <v>1</v>
      </c>
      <c r="AA10" s="586" t="s">
        <v>1021</v>
      </c>
      <c r="AB10" s="867"/>
      <c r="AC10" s="867"/>
      <c r="AD10" s="868"/>
      <c r="AE10" s="869">
        <v>100</v>
      </c>
      <c r="AF10" s="290">
        <v>130</v>
      </c>
      <c r="AG10" s="290">
        <v>549</v>
      </c>
      <c r="AH10" s="872">
        <f t="shared" si="1"/>
        <v>54900</v>
      </c>
      <c r="AI10" s="872">
        <f t="shared" si="2"/>
        <v>71370</v>
      </c>
      <c r="AJ10" s="872">
        <f t="shared" si="3"/>
        <v>16470</v>
      </c>
      <c r="AK10" s="982"/>
      <c r="AL10" s="870"/>
      <c r="AM10" s="869"/>
      <c r="AN10" s="869"/>
      <c r="AO10" s="871"/>
      <c r="AP10" s="871"/>
      <c r="AQ10" s="543"/>
      <c r="AR10" s="870"/>
    </row>
    <row r="11" spans="1:44" ht="13" thickBot="1">
      <c r="A11" s="293" t="s">
        <v>378</v>
      </c>
      <c r="B11" s="264" t="s">
        <v>1020</v>
      </c>
      <c r="C11" s="346"/>
      <c r="D11" s="347"/>
      <c r="E11" s="347"/>
      <c r="F11" s="347"/>
      <c r="G11" s="347"/>
      <c r="H11" s="347"/>
      <c r="I11" s="347"/>
      <c r="J11" s="347"/>
      <c r="K11" s="347"/>
      <c r="L11" s="347"/>
      <c r="M11" s="347"/>
      <c r="N11" s="347"/>
      <c r="O11" s="347"/>
      <c r="P11" s="347"/>
      <c r="Q11" s="347"/>
      <c r="R11" s="347"/>
      <c r="S11" s="347"/>
      <c r="T11" s="347"/>
      <c r="U11" s="347"/>
      <c r="V11" s="347"/>
      <c r="W11" s="347"/>
      <c r="X11" s="347"/>
      <c r="Y11" s="347"/>
      <c r="Z11" s="347"/>
      <c r="AA11" s="586" t="s">
        <v>1021</v>
      </c>
      <c r="AB11" s="867"/>
      <c r="AC11" s="867"/>
      <c r="AD11" s="868"/>
      <c r="AE11" s="869"/>
      <c r="AF11" s="290"/>
      <c r="AG11" s="290"/>
      <c r="AH11" s="872"/>
      <c r="AI11" s="872"/>
      <c r="AJ11" s="872"/>
      <c r="AK11" s="982"/>
      <c r="AL11" s="870"/>
      <c r="AM11" s="869"/>
      <c r="AN11" s="869"/>
      <c r="AO11" s="871"/>
      <c r="AP11" s="871"/>
      <c r="AQ11" s="543"/>
      <c r="AR11" s="870"/>
    </row>
    <row r="12" spans="1:44" ht="14" thickBot="1">
      <c r="A12" s="294" t="s">
        <v>314</v>
      </c>
      <c r="B12" s="264" t="s">
        <v>1020</v>
      </c>
      <c r="C12" s="346">
        <v>1</v>
      </c>
      <c r="D12" s="347">
        <v>1</v>
      </c>
      <c r="E12" s="347">
        <v>1</v>
      </c>
      <c r="F12" s="347">
        <v>1</v>
      </c>
      <c r="G12" s="347">
        <v>1</v>
      </c>
      <c r="H12" s="347">
        <v>1</v>
      </c>
      <c r="I12" s="347">
        <v>1</v>
      </c>
      <c r="J12" s="347">
        <v>1</v>
      </c>
      <c r="K12" s="347">
        <v>1</v>
      </c>
      <c r="L12" s="347">
        <v>1</v>
      </c>
      <c r="M12" s="347"/>
      <c r="N12" s="347"/>
      <c r="O12" s="347"/>
      <c r="P12" s="347"/>
      <c r="Q12" s="347"/>
      <c r="R12" s="347"/>
      <c r="S12" s="347"/>
      <c r="T12" s="347"/>
      <c r="U12" s="347"/>
      <c r="V12" s="347"/>
      <c r="W12" s="347"/>
      <c r="X12" s="347"/>
      <c r="Y12" s="347"/>
      <c r="Z12" s="347"/>
      <c r="AA12" s="586" t="s">
        <v>1021</v>
      </c>
      <c r="AB12" s="867"/>
      <c r="AC12" s="867"/>
      <c r="AD12" s="868"/>
      <c r="AE12" s="869">
        <v>920</v>
      </c>
      <c r="AF12" s="290">
        <v>1200</v>
      </c>
      <c r="AG12" s="290">
        <v>699</v>
      </c>
      <c r="AH12" s="872">
        <f t="shared" si="1"/>
        <v>643080</v>
      </c>
      <c r="AI12" s="872">
        <f t="shared" si="2"/>
        <v>838800</v>
      </c>
      <c r="AJ12" s="872">
        <f t="shared" si="3"/>
        <v>195720</v>
      </c>
      <c r="AK12" s="982"/>
      <c r="AL12" s="870"/>
      <c r="AM12" s="869"/>
      <c r="AN12" s="869"/>
      <c r="AO12" s="871"/>
      <c r="AP12" s="871"/>
      <c r="AQ12" s="543"/>
      <c r="AR12" s="870"/>
    </row>
    <row r="13" spans="1:44" ht="14" thickBot="1">
      <c r="A13" s="294" t="s">
        <v>155</v>
      </c>
      <c r="B13" s="264" t="s">
        <v>1020</v>
      </c>
      <c r="C13" s="346"/>
      <c r="D13" s="347"/>
      <c r="E13" s="347"/>
      <c r="F13" s="347"/>
      <c r="G13" s="347"/>
      <c r="H13" s="347">
        <v>1</v>
      </c>
      <c r="I13" s="347">
        <v>1</v>
      </c>
      <c r="J13" s="347">
        <v>1</v>
      </c>
      <c r="K13" s="347">
        <v>1</v>
      </c>
      <c r="L13" s="347">
        <v>1</v>
      </c>
      <c r="M13" s="347">
        <v>1</v>
      </c>
      <c r="N13" s="347">
        <v>1</v>
      </c>
      <c r="O13" s="865">
        <v>1</v>
      </c>
      <c r="P13" s="865">
        <v>1</v>
      </c>
      <c r="Q13" s="865">
        <v>1</v>
      </c>
      <c r="R13" s="865">
        <v>1</v>
      </c>
      <c r="S13" s="865">
        <v>1</v>
      </c>
      <c r="T13" s="865">
        <v>1</v>
      </c>
      <c r="U13" s="865">
        <v>1</v>
      </c>
      <c r="V13" s="865">
        <v>1</v>
      </c>
      <c r="W13" s="865">
        <v>1</v>
      </c>
      <c r="X13" s="865">
        <v>1</v>
      </c>
      <c r="Y13" s="865">
        <v>1</v>
      </c>
      <c r="Z13" s="347">
        <v>1</v>
      </c>
      <c r="AA13" s="586" t="s">
        <v>1021</v>
      </c>
      <c r="AB13" s="867"/>
      <c r="AC13" s="867"/>
      <c r="AD13" s="868"/>
      <c r="AE13" s="869">
        <v>2290</v>
      </c>
      <c r="AF13" s="290">
        <v>3000</v>
      </c>
      <c r="AG13" s="290">
        <v>599</v>
      </c>
      <c r="AH13" s="872">
        <f t="shared" si="1"/>
        <v>1371710</v>
      </c>
      <c r="AI13" s="872">
        <f t="shared" si="2"/>
        <v>1797000</v>
      </c>
      <c r="AJ13" s="872">
        <f t="shared" si="3"/>
        <v>425290</v>
      </c>
      <c r="AK13" s="982"/>
      <c r="AL13" s="870"/>
      <c r="AM13" s="869"/>
      <c r="AN13" s="869"/>
      <c r="AO13" s="871"/>
      <c r="AP13" s="871"/>
      <c r="AQ13" s="543"/>
      <c r="AR13" s="870"/>
    </row>
    <row r="14" spans="1:44" ht="14" thickBot="1">
      <c r="A14" s="294" t="s">
        <v>156</v>
      </c>
      <c r="B14" s="264" t="s">
        <v>1020</v>
      </c>
      <c r="C14" s="346"/>
      <c r="D14" s="347"/>
      <c r="E14" s="347"/>
      <c r="F14" s="347"/>
      <c r="G14" s="347"/>
      <c r="H14" s="347"/>
      <c r="I14" s="347"/>
      <c r="J14" s="347"/>
      <c r="K14" s="347"/>
      <c r="L14" s="347"/>
      <c r="M14" s="347"/>
      <c r="N14" s="347"/>
      <c r="O14" s="347"/>
      <c r="P14" s="347"/>
      <c r="Q14" s="347"/>
      <c r="R14" s="347"/>
      <c r="S14" s="347"/>
      <c r="T14" s="347"/>
      <c r="U14" s="347"/>
      <c r="V14" s="347"/>
      <c r="W14" s="347">
        <v>1</v>
      </c>
      <c r="X14" s="347">
        <v>1</v>
      </c>
      <c r="Y14" s="347">
        <v>1</v>
      </c>
      <c r="Z14" s="347">
        <v>1</v>
      </c>
      <c r="AA14" s="586" t="s">
        <v>1021</v>
      </c>
      <c r="AB14" s="867"/>
      <c r="AC14" s="867"/>
      <c r="AD14" s="868"/>
      <c r="AE14" s="869">
        <v>300</v>
      </c>
      <c r="AF14" s="290">
        <v>390</v>
      </c>
      <c r="AG14" s="290">
        <v>449</v>
      </c>
      <c r="AH14" s="872">
        <f t="shared" si="1"/>
        <v>134700</v>
      </c>
      <c r="AI14" s="872">
        <f t="shared" si="2"/>
        <v>175110</v>
      </c>
      <c r="AJ14" s="872">
        <f t="shared" si="3"/>
        <v>40410</v>
      </c>
      <c r="AK14" s="982"/>
      <c r="AL14" s="870"/>
      <c r="AM14" s="869"/>
      <c r="AN14" s="869"/>
      <c r="AO14" s="871"/>
      <c r="AP14" s="871"/>
      <c r="AQ14" s="543"/>
      <c r="AR14" s="870"/>
    </row>
    <row r="15" spans="1:44" ht="14" thickBot="1">
      <c r="A15" s="294" t="s">
        <v>157</v>
      </c>
      <c r="B15" s="264" t="s">
        <v>1020</v>
      </c>
      <c r="C15" s="346"/>
      <c r="D15" s="347"/>
      <c r="E15" s="347"/>
      <c r="F15" s="347"/>
      <c r="G15" s="347"/>
      <c r="H15" s="347"/>
      <c r="I15" s="347"/>
      <c r="J15" s="347"/>
      <c r="K15" s="347"/>
      <c r="L15" s="347"/>
      <c r="M15" s="347"/>
      <c r="N15" s="347"/>
      <c r="O15" s="347"/>
      <c r="P15" s="347"/>
      <c r="Q15" s="347"/>
      <c r="R15" s="347"/>
      <c r="S15" s="347"/>
      <c r="T15" s="347"/>
      <c r="U15" s="347"/>
      <c r="V15" s="347"/>
      <c r="W15" s="347">
        <v>1</v>
      </c>
      <c r="X15" s="347">
        <v>1</v>
      </c>
      <c r="Y15" s="347">
        <v>1</v>
      </c>
      <c r="Z15" s="347">
        <v>1</v>
      </c>
      <c r="AA15" s="586" t="s">
        <v>1021</v>
      </c>
      <c r="AB15" s="867"/>
      <c r="AC15" s="867"/>
      <c r="AD15" s="868"/>
      <c r="AE15" s="869">
        <v>145</v>
      </c>
      <c r="AF15" s="290">
        <v>190</v>
      </c>
      <c r="AG15" s="290">
        <v>549</v>
      </c>
      <c r="AH15" s="872">
        <f t="shared" si="1"/>
        <v>79605</v>
      </c>
      <c r="AI15" s="872">
        <f t="shared" si="2"/>
        <v>104310</v>
      </c>
      <c r="AJ15" s="872">
        <f t="shared" si="3"/>
        <v>24705</v>
      </c>
      <c r="AK15" s="982"/>
      <c r="AL15" s="870"/>
      <c r="AM15" s="869"/>
      <c r="AN15" s="869"/>
      <c r="AO15" s="871"/>
      <c r="AP15" s="871"/>
      <c r="AQ15" s="543"/>
      <c r="AR15" s="870"/>
    </row>
    <row r="16" spans="1:44" ht="13" thickBot="1">
      <c r="A16" s="293" t="s">
        <v>379</v>
      </c>
      <c r="B16" s="264" t="s">
        <v>1020</v>
      </c>
      <c r="C16" s="346"/>
      <c r="D16" s="347"/>
      <c r="E16" s="347"/>
      <c r="F16" s="347"/>
      <c r="G16" s="347"/>
      <c r="H16" s="347"/>
      <c r="I16" s="347"/>
      <c r="J16" s="347"/>
      <c r="K16" s="347"/>
      <c r="L16" s="347"/>
      <c r="M16" s="347"/>
      <c r="N16" s="347"/>
      <c r="O16" s="347"/>
      <c r="P16" s="347"/>
      <c r="Q16" s="347"/>
      <c r="R16" s="347"/>
      <c r="S16" s="347"/>
      <c r="T16" s="347"/>
      <c r="U16" s="347"/>
      <c r="V16" s="347"/>
      <c r="W16" s="347"/>
      <c r="X16" s="347"/>
      <c r="Y16" s="347"/>
      <c r="Z16" s="347"/>
      <c r="AA16" s="586" t="s">
        <v>1021</v>
      </c>
      <c r="AB16" s="867"/>
      <c r="AC16" s="867"/>
      <c r="AD16" s="868"/>
      <c r="AE16" s="869"/>
      <c r="AF16" s="290"/>
      <c r="AG16" s="290"/>
      <c r="AH16" s="872"/>
      <c r="AI16" s="872"/>
      <c r="AJ16" s="872"/>
      <c r="AK16" s="982"/>
      <c r="AL16" s="870"/>
      <c r="AM16" s="869"/>
      <c r="AN16" s="869"/>
      <c r="AO16" s="871"/>
      <c r="AP16" s="871"/>
      <c r="AQ16" s="543"/>
      <c r="AR16" s="870"/>
    </row>
    <row r="17" spans="1:44" ht="14" thickBot="1">
      <c r="A17" s="294" t="s">
        <v>314</v>
      </c>
      <c r="B17" s="264" t="s">
        <v>1020</v>
      </c>
      <c r="C17" s="346">
        <v>1</v>
      </c>
      <c r="D17" s="347">
        <v>1</v>
      </c>
      <c r="E17" s="347">
        <v>1</v>
      </c>
      <c r="F17" s="347">
        <v>1</v>
      </c>
      <c r="G17" s="347">
        <v>1</v>
      </c>
      <c r="H17" s="347">
        <v>1</v>
      </c>
      <c r="I17" s="347">
        <v>1</v>
      </c>
      <c r="J17" s="347">
        <v>1</v>
      </c>
      <c r="K17" s="347">
        <v>1</v>
      </c>
      <c r="L17" s="347">
        <v>1</v>
      </c>
      <c r="M17" s="347">
        <v>1</v>
      </c>
      <c r="N17" s="347">
        <v>1</v>
      </c>
      <c r="O17" s="347">
        <v>1</v>
      </c>
      <c r="P17" s="347">
        <v>1</v>
      </c>
      <c r="Q17" s="347">
        <v>1</v>
      </c>
      <c r="R17" s="347">
        <v>1</v>
      </c>
      <c r="S17" s="347">
        <v>1</v>
      </c>
      <c r="T17" s="347">
        <v>1</v>
      </c>
      <c r="U17" s="347"/>
      <c r="V17" s="347"/>
      <c r="W17" s="347"/>
      <c r="X17" s="347"/>
      <c r="Y17" s="347"/>
      <c r="Z17" s="347"/>
      <c r="AA17" s="586" t="s">
        <v>1021</v>
      </c>
      <c r="AB17" s="867"/>
      <c r="AC17" s="867"/>
      <c r="AD17" s="868"/>
      <c r="AE17" s="869">
        <v>1750</v>
      </c>
      <c r="AF17" s="290">
        <v>2300</v>
      </c>
      <c r="AG17" s="290">
        <v>699</v>
      </c>
      <c r="AH17" s="872">
        <f t="shared" si="1"/>
        <v>1223250</v>
      </c>
      <c r="AI17" s="872">
        <f t="shared" si="2"/>
        <v>1607700</v>
      </c>
      <c r="AJ17" s="872">
        <f t="shared" si="3"/>
        <v>384450</v>
      </c>
      <c r="AK17" s="982"/>
      <c r="AL17" s="870"/>
      <c r="AM17" s="869"/>
      <c r="AN17" s="869"/>
      <c r="AO17" s="871"/>
      <c r="AP17" s="871"/>
      <c r="AQ17" s="543"/>
      <c r="AR17" s="870"/>
    </row>
    <row r="18" spans="1:44" ht="14" thickBot="1">
      <c r="A18" s="294" t="s">
        <v>155</v>
      </c>
      <c r="B18" s="264" t="s">
        <v>1020</v>
      </c>
      <c r="C18" s="346"/>
      <c r="D18" s="347"/>
      <c r="E18" s="347"/>
      <c r="F18" s="347"/>
      <c r="G18" s="347"/>
      <c r="H18" s="347"/>
      <c r="I18" s="347"/>
      <c r="J18" s="347"/>
      <c r="K18" s="347">
        <v>1</v>
      </c>
      <c r="L18" s="347">
        <v>1</v>
      </c>
      <c r="M18" s="347">
        <v>1</v>
      </c>
      <c r="N18" s="347">
        <v>1</v>
      </c>
      <c r="O18" s="865">
        <v>1</v>
      </c>
      <c r="P18" s="865">
        <v>1</v>
      </c>
      <c r="Q18" s="865">
        <v>1</v>
      </c>
      <c r="R18" s="865">
        <v>1</v>
      </c>
      <c r="S18" s="865">
        <v>1</v>
      </c>
      <c r="T18" s="865">
        <v>1</v>
      </c>
      <c r="U18" s="865">
        <v>1</v>
      </c>
      <c r="V18" s="865">
        <v>1</v>
      </c>
      <c r="W18" s="865">
        <v>1</v>
      </c>
      <c r="X18" s="865">
        <v>1</v>
      </c>
      <c r="Y18" s="865">
        <v>1</v>
      </c>
      <c r="Z18" s="347">
        <v>1</v>
      </c>
      <c r="AA18" s="586" t="s">
        <v>1021</v>
      </c>
      <c r="AB18" s="867"/>
      <c r="AC18" s="867"/>
      <c r="AD18" s="868"/>
      <c r="AE18" s="869">
        <v>1400</v>
      </c>
      <c r="AF18" s="290">
        <v>1890</v>
      </c>
      <c r="AG18" s="290">
        <v>599</v>
      </c>
      <c r="AH18" s="872">
        <f t="shared" si="1"/>
        <v>838600</v>
      </c>
      <c r="AI18" s="872">
        <f t="shared" si="2"/>
        <v>1132110</v>
      </c>
      <c r="AJ18" s="872">
        <f t="shared" si="3"/>
        <v>293510</v>
      </c>
      <c r="AK18" s="982"/>
      <c r="AL18" s="870"/>
      <c r="AM18" s="869"/>
      <c r="AN18" s="869"/>
      <c r="AO18" s="871"/>
      <c r="AP18" s="871"/>
      <c r="AQ18" s="543"/>
      <c r="AR18" s="870"/>
    </row>
    <row r="19" spans="1:44" ht="14" thickBot="1">
      <c r="A19" s="294" t="s">
        <v>156</v>
      </c>
      <c r="B19" s="264" t="s">
        <v>1020</v>
      </c>
      <c r="C19" s="346"/>
      <c r="D19" s="347"/>
      <c r="E19" s="347"/>
      <c r="F19" s="347"/>
      <c r="G19" s="347"/>
      <c r="H19" s="347"/>
      <c r="I19" s="347"/>
      <c r="J19" s="347"/>
      <c r="K19" s="347"/>
      <c r="L19" s="347"/>
      <c r="M19" s="347"/>
      <c r="N19" s="347"/>
      <c r="O19" s="347"/>
      <c r="P19" s="347"/>
      <c r="Q19" s="347"/>
      <c r="R19" s="347"/>
      <c r="S19" s="347"/>
      <c r="T19" s="347"/>
      <c r="U19" s="347"/>
      <c r="V19" s="347"/>
      <c r="W19" s="347">
        <v>1</v>
      </c>
      <c r="X19" s="347">
        <v>1</v>
      </c>
      <c r="Y19" s="347">
        <v>1</v>
      </c>
      <c r="Z19" s="347">
        <v>1</v>
      </c>
      <c r="AA19" s="586" t="s">
        <v>1021</v>
      </c>
      <c r="AB19" s="867"/>
      <c r="AC19" s="867"/>
      <c r="AD19" s="868"/>
      <c r="AE19" s="869">
        <v>150</v>
      </c>
      <c r="AF19" s="290">
        <v>200</v>
      </c>
      <c r="AG19" s="290">
        <v>449</v>
      </c>
      <c r="AH19" s="872">
        <f t="shared" si="1"/>
        <v>67350</v>
      </c>
      <c r="AI19" s="872">
        <f t="shared" si="2"/>
        <v>89800</v>
      </c>
      <c r="AJ19" s="872">
        <f t="shared" si="3"/>
        <v>22450</v>
      </c>
      <c r="AK19" s="982"/>
      <c r="AL19" s="870"/>
      <c r="AM19" s="869"/>
      <c r="AN19" s="869"/>
      <c r="AO19" s="871"/>
      <c r="AP19" s="871"/>
      <c r="AQ19" s="543"/>
      <c r="AR19" s="870"/>
    </row>
    <row r="20" spans="1:44" ht="14" thickBot="1">
      <c r="A20" s="294" t="s">
        <v>157</v>
      </c>
      <c r="B20" s="264" t="s">
        <v>1020</v>
      </c>
      <c r="C20" s="346"/>
      <c r="D20" s="347"/>
      <c r="E20" s="347"/>
      <c r="F20" s="347"/>
      <c r="G20" s="347"/>
      <c r="H20" s="347"/>
      <c r="I20" s="347"/>
      <c r="J20" s="347"/>
      <c r="K20" s="347"/>
      <c r="L20" s="347"/>
      <c r="M20" s="347"/>
      <c r="N20" s="347"/>
      <c r="O20" s="347"/>
      <c r="P20" s="347"/>
      <c r="Q20" s="347"/>
      <c r="R20" s="347"/>
      <c r="S20" s="347"/>
      <c r="T20" s="347"/>
      <c r="U20" s="347"/>
      <c r="V20" s="347"/>
      <c r="W20" s="347">
        <v>1</v>
      </c>
      <c r="X20" s="347">
        <v>1</v>
      </c>
      <c r="Y20" s="347">
        <v>1</v>
      </c>
      <c r="Z20" s="347">
        <v>1</v>
      </c>
      <c r="AA20" s="586" t="s">
        <v>1021</v>
      </c>
      <c r="AB20" s="867"/>
      <c r="AC20" s="867"/>
      <c r="AD20" s="868"/>
      <c r="AE20" s="869">
        <v>150</v>
      </c>
      <c r="AF20" s="290">
        <v>200</v>
      </c>
      <c r="AG20" s="290">
        <v>549</v>
      </c>
      <c r="AH20" s="872">
        <f t="shared" si="1"/>
        <v>82350</v>
      </c>
      <c r="AI20" s="872">
        <f t="shared" si="2"/>
        <v>109800</v>
      </c>
      <c r="AJ20" s="872">
        <f t="shared" si="3"/>
        <v>27450</v>
      </c>
      <c r="AK20" s="982"/>
      <c r="AL20" s="870"/>
      <c r="AM20" s="869"/>
      <c r="AN20" s="869"/>
      <c r="AO20" s="871"/>
      <c r="AP20" s="871"/>
      <c r="AQ20" s="543"/>
      <c r="AR20" s="870"/>
    </row>
    <row r="21" spans="1:44" ht="13" thickBot="1">
      <c r="A21" s="293" t="s">
        <v>382</v>
      </c>
      <c r="B21" s="264" t="s">
        <v>1020</v>
      </c>
      <c r="C21" s="346"/>
      <c r="D21" s="347"/>
      <c r="E21" s="347"/>
      <c r="F21" s="347"/>
      <c r="G21" s="347"/>
      <c r="H21" s="347"/>
      <c r="I21" s="347"/>
      <c r="J21" s="347"/>
      <c r="K21" s="347"/>
      <c r="L21" s="347"/>
      <c r="M21" s="347"/>
      <c r="N21" s="347"/>
      <c r="O21" s="347"/>
      <c r="P21" s="347"/>
      <c r="Q21" s="347"/>
      <c r="R21" s="347"/>
      <c r="S21" s="347"/>
      <c r="T21" s="347"/>
      <c r="U21" s="347"/>
      <c r="V21" s="347"/>
      <c r="W21" s="347"/>
      <c r="X21" s="347"/>
      <c r="Y21" s="347"/>
      <c r="Z21" s="347"/>
      <c r="AA21" s="586" t="s">
        <v>1021</v>
      </c>
      <c r="AB21" s="867"/>
      <c r="AC21" s="867"/>
      <c r="AD21" s="868"/>
      <c r="AE21" s="869"/>
      <c r="AF21" s="290"/>
      <c r="AG21" s="290"/>
      <c r="AH21" s="872"/>
      <c r="AI21" s="872"/>
      <c r="AJ21" s="872"/>
      <c r="AK21" s="982"/>
      <c r="AL21" s="870"/>
      <c r="AM21" s="869"/>
      <c r="AN21" s="869"/>
      <c r="AO21" s="871"/>
      <c r="AP21" s="871"/>
      <c r="AQ21" s="543"/>
      <c r="AR21" s="870"/>
    </row>
    <row r="22" spans="1:44" ht="14" thickBot="1">
      <c r="A22" s="294" t="s">
        <v>314</v>
      </c>
      <c r="B22" s="264" t="s">
        <v>1020</v>
      </c>
      <c r="C22" s="346"/>
      <c r="D22" s="347"/>
      <c r="E22" s="347">
        <v>1</v>
      </c>
      <c r="F22" s="347">
        <v>1</v>
      </c>
      <c r="G22" s="347">
        <v>1</v>
      </c>
      <c r="H22" s="347">
        <v>1</v>
      </c>
      <c r="I22" s="347">
        <v>1</v>
      </c>
      <c r="J22" s="347">
        <v>1</v>
      </c>
      <c r="K22" s="347">
        <v>1</v>
      </c>
      <c r="L22" s="347">
        <v>1</v>
      </c>
      <c r="M22" s="347">
        <v>1</v>
      </c>
      <c r="N22" s="347">
        <v>1</v>
      </c>
      <c r="O22" s="347"/>
      <c r="P22" s="347"/>
      <c r="Q22" s="347"/>
      <c r="R22" s="347"/>
      <c r="S22" s="347"/>
      <c r="T22" s="347"/>
      <c r="U22" s="347"/>
      <c r="V22" s="347"/>
      <c r="W22" s="347"/>
      <c r="X22" s="347"/>
      <c r="Y22" s="347"/>
      <c r="Z22" s="347"/>
      <c r="AA22" s="586" t="s">
        <v>1021</v>
      </c>
      <c r="AB22" s="867"/>
      <c r="AC22" s="867"/>
      <c r="AD22" s="868"/>
      <c r="AE22" s="869">
        <v>550</v>
      </c>
      <c r="AF22" s="290">
        <v>740</v>
      </c>
      <c r="AG22" s="290">
        <v>699</v>
      </c>
      <c r="AH22" s="872">
        <f t="shared" si="1"/>
        <v>384450</v>
      </c>
      <c r="AI22" s="872">
        <f t="shared" si="2"/>
        <v>517260</v>
      </c>
      <c r="AJ22" s="872">
        <f t="shared" si="3"/>
        <v>132810</v>
      </c>
      <c r="AK22" s="982"/>
      <c r="AL22" s="870"/>
      <c r="AM22" s="869"/>
      <c r="AN22" s="869"/>
      <c r="AO22" s="871"/>
      <c r="AP22" s="871"/>
      <c r="AQ22" s="543"/>
      <c r="AR22" s="870"/>
    </row>
    <row r="23" spans="1:44" ht="14" thickBot="1">
      <c r="A23" s="294" t="s">
        <v>155</v>
      </c>
      <c r="B23" s="264" t="s">
        <v>1020</v>
      </c>
      <c r="C23" s="346"/>
      <c r="D23" s="347"/>
      <c r="E23" s="347"/>
      <c r="F23" s="347"/>
      <c r="G23" s="347"/>
      <c r="H23" s="347"/>
      <c r="I23" s="347"/>
      <c r="J23" s="347"/>
      <c r="K23" s="347">
        <v>1</v>
      </c>
      <c r="L23" s="347">
        <v>1</v>
      </c>
      <c r="M23" s="347">
        <v>1</v>
      </c>
      <c r="N23" s="347">
        <v>1</v>
      </c>
      <c r="O23" s="347">
        <v>1</v>
      </c>
      <c r="P23" s="347">
        <v>1</v>
      </c>
      <c r="Q23" s="347">
        <v>1</v>
      </c>
      <c r="R23" s="347">
        <v>1</v>
      </c>
      <c r="S23" s="347">
        <v>1</v>
      </c>
      <c r="T23" s="347">
        <v>1</v>
      </c>
      <c r="U23" s="347">
        <v>1</v>
      </c>
      <c r="V23" s="347">
        <v>1</v>
      </c>
      <c r="W23" s="347">
        <v>1</v>
      </c>
      <c r="X23" s="347">
        <v>1</v>
      </c>
      <c r="Y23" s="347">
        <v>1</v>
      </c>
      <c r="Z23" s="347">
        <v>1</v>
      </c>
      <c r="AA23" s="586" t="s">
        <v>1021</v>
      </c>
      <c r="AB23" s="867"/>
      <c r="AC23" s="867"/>
      <c r="AD23" s="868"/>
      <c r="AE23" s="869">
        <v>2200</v>
      </c>
      <c r="AF23" s="290">
        <v>2960</v>
      </c>
      <c r="AG23" s="290">
        <v>599</v>
      </c>
      <c r="AH23" s="872">
        <f t="shared" si="1"/>
        <v>1317800</v>
      </c>
      <c r="AI23" s="872">
        <f t="shared" si="2"/>
        <v>1773040</v>
      </c>
      <c r="AJ23" s="872">
        <f t="shared" si="3"/>
        <v>455240</v>
      </c>
      <c r="AK23" s="982"/>
      <c r="AL23" s="870"/>
      <c r="AM23" s="869"/>
      <c r="AN23" s="869"/>
      <c r="AO23" s="871"/>
      <c r="AP23" s="871"/>
      <c r="AQ23" s="543"/>
      <c r="AR23" s="870"/>
    </row>
    <row r="24" spans="1:44" ht="14" thickBot="1">
      <c r="A24" s="294" t="s">
        <v>156</v>
      </c>
      <c r="B24" s="264" t="s">
        <v>1020</v>
      </c>
      <c r="C24" s="346"/>
      <c r="D24" s="347"/>
      <c r="E24" s="347"/>
      <c r="F24" s="347"/>
      <c r="G24" s="347"/>
      <c r="H24" s="347"/>
      <c r="I24" s="347"/>
      <c r="J24" s="347"/>
      <c r="K24" s="347"/>
      <c r="L24" s="347"/>
      <c r="M24" s="347"/>
      <c r="N24" s="347"/>
      <c r="O24" s="347"/>
      <c r="P24" s="347"/>
      <c r="Q24" s="347"/>
      <c r="R24" s="347"/>
      <c r="S24" s="347"/>
      <c r="T24" s="347"/>
      <c r="U24" s="347"/>
      <c r="V24" s="347"/>
      <c r="W24" s="347">
        <v>1</v>
      </c>
      <c r="X24" s="347">
        <v>1</v>
      </c>
      <c r="Y24" s="347">
        <v>1</v>
      </c>
      <c r="Z24" s="347">
        <v>1</v>
      </c>
      <c r="AA24" s="586" t="s">
        <v>1021</v>
      </c>
      <c r="AB24" s="867"/>
      <c r="AC24" s="867"/>
      <c r="AD24" s="868"/>
      <c r="AE24" s="869">
        <v>230</v>
      </c>
      <c r="AF24" s="290">
        <v>308</v>
      </c>
      <c r="AG24" s="290">
        <v>449</v>
      </c>
      <c r="AH24" s="872">
        <f t="shared" si="1"/>
        <v>103270</v>
      </c>
      <c r="AI24" s="872">
        <f t="shared" si="2"/>
        <v>138292</v>
      </c>
      <c r="AJ24" s="872">
        <f t="shared" si="3"/>
        <v>35022</v>
      </c>
      <c r="AK24" s="982"/>
      <c r="AL24" s="870"/>
      <c r="AM24" s="869"/>
      <c r="AN24" s="869"/>
      <c r="AO24" s="871"/>
      <c r="AP24" s="871"/>
      <c r="AQ24" s="543"/>
      <c r="AR24" s="870"/>
    </row>
    <row r="25" spans="1:44" ht="14" thickBot="1">
      <c r="A25" s="294" t="s">
        <v>157</v>
      </c>
      <c r="B25" s="264" t="s">
        <v>1020</v>
      </c>
      <c r="C25" s="346"/>
      <c r="D25" s="347"/>
      <c r="E25" s="347"/>
      <c r="F25" s="347"/>
      <c r="G25" s="347"/>
      <c r="H25" s="347"/>
      <c r="I25" s="347"/>
      <c r="J25" s="347"/>
      <c r="K25" s="347"/>
      <c r="L25" s="347"/>
      <c r="M25" s="347"/>
      <c r="N25" s="347"/>
      <c r="O25" s="347"/>
      <c r="P25" s="347"/>
      <c r="Q25" s="347"/>
      <c r="R25" s="347"/>
      <c r="S25" s="347"/>
      <c r="T25" s="347"/>
      <c r="U25" s="347"/>
      <c r="V25" s="347"/>
      <c r="W25" s="347">
        <v>1</v>
      </c>
      <c r="X25" s="347">
        <v>1</v>
      </c>
      <c r="Y25" s="347">
        <v>1</v>
      </c>
      <c r="Z25" s="347">
        <v>1</v>
      </c>
      <c r="AA25" s="586" t="s">
        <v>1021</v>
      </c>
      <c r="AB25" s="867"/>
      <c r="AC25" s="867"/>
      <c r="AD25" s="868"/>
      <c r="AE25" s="869">
        <v>150</v>
      </c>
      <c r="AF25" s="290">
        <v>200</v>
      </c>
      <c r="AG25" s="290">
        <v>549</v>
      </c>
      <c r="AH25" s="872">
        <f t="shared" si="1"/>
        <v>82350</v>
      </c>
      <c r="AI25" s="872">
        <f t="shared" si="2"/>
        <v>109800</v>
      </c>
      <c r="AJ25" s="872">
        <f t="shared" si="3"/>
        <v>27450</v>
      </c>
      <c r="AK25" s="982"/>
      <c r="AL25" s="870"/>
      <c r="AM25" s="869"/>
      <c r="AN25" s="869"/>
      <c r="AO25" s="871"/>
      <c r="AP25" s="871"/>
      <c r="AQ25" s="543"/>
      <c r="AR25" s="870"/>
    </row>
    <row r="26" spans="1:44" ht="13" thickBot="1">
      <c r="A26" s="293" t="s">
        <v>383</v>
      </c>
      <c r="B26" s="264" t="s">
        <v>1020</v>
      </c>
      <c r="C26" s="346"/>
      <c r="D26" s="347"/>
      <c r="E26" s="347"/>
      <c r="F26" s="347"/>
      <c r="G26" s="347"/>
      <c r="H26" s="347"/>
      <c r="I26" s="347"/>
      <c r="J26" s="347"/>
      <c r="K26" s="347"/>
      <c r="L26" s="347"/>
      <c r="M26" s="347"/>
      <c r="N26" s="347"/>
      <c r="O26" s="347"/>
      <c r="P26" s="347"/>
      <c r="Q26" s="347"/>
      <c r="R26" s="347"/>
      <c r="S26" s="347"/>
      <c r="T26" s="347"/>
      <c r="U26" s="347"/>
      <c r="V26" s="347"/>
      <c r="W26" s="347"/>
      <c r="X26" s="347"/>
      <c r="Y26" s="347"/>
      <c r="Z26" s="347"/>
      <c r="AA26" s="586" t="s">
        <v>1021</v>
      </c>
      <c r="AB26" s="867"/>
      <c r="AC26" s="867"/>
      <c r="AD26" s="868"/>
      <c r="AE26" s="869"/>
      <c r="AF26" s="290"/>
      <c r="AG26" s="290"/>
      <c r="AH26" s="872"/>
      <c r="AI26" s="872"/>
      <c r="AJ26" s="872"/>
      <c r="AK26" s="982"/>
      <c r="AL26" s="870"/>
      <c r="AM26" s="869"/>
      <c r="AN26" s="869"/>
      <c r="AO26" s="871"/>
      <c r="AP26" s="871"/>
      <c r="AQ26" s="543"/>
      <c r="AR26" s="870"/>
    </row>
    <row r="27" spans="1:44" ht="14" thickBot="1">
      <c r="A27" s="294" t="s">
        <v>314</v>
      </c>
      <c r="B27" s="264" t="s">
        <v>1020</v>
      </c>
      <c r="C27" s="346">
        <v>1</v>
      </c>
      <c r="D27" s="347">
        <v>1</v>
      </c>
      <c r="E27" s="347">
        <v>1</v>
      </c>
      <c r="F27" s="347">
        <v>1</v>
      </c>
      <c r="G27" s="347">
        <v>1</v>
      </c>
      <c r="H27" s="347">
        <v>1</v>
      </c>
      <c r="I27" s="347">
        <v>1</v>
      </c>
      <c r="J27" s="347">
        <v>1</v>
      </c>
      <c r="K27" s="347">
        <v>1</v>
      </c>
      <c r="L27" s="347">
        <v>1</v>
      </c>
      <c r="M27" s="347">
        <v>1</v>
      </c>
      <c r="N27" s="347">
        <v>1</v>
      </c>
      <c r="O27" s="347">
        <v>1</v>
      </c>
      <c r="P27" s="347">
        <v>1</v>
      </c>
      <c r="Q27" s="347">
        <v>1</v>
      </c>
      <c r="R27" s="347">
        <v>1</v>
      </c>
      <c r="S27" s="347">
        <v>1</v>
      </c>
      <c r="T27" s="347">
        <v>1</v>
      </c>
      <c r="U27" s="347">
        <v>1</v>
      </c>
      <c r="V27" s="347"/>
      <c r="W27" s="347"/>
      <c r="X27" s="347"/>
      <c r="Y27" s="347"/>
      <c r="Z27" s="347"/>
      <c r="AA27" s="586" t="s">
        <v>1021</v>
      </c>
      <c r="AB27" s="867"/>
      <c r="AC27" s="867"/>
      <c r="AD27" s="868"/>
      <c r="AE27" s="869">
        <v>730</v>
      </c>
      <c r="AF27" s="290">
        <v>980</v>
      </c>
      <c r="AG27" s="290">
        <v>699</v>
      </c>
      <c r="AH27" s="872">
        <f t="shared" si="1"/>
        <v>510270</v>
      </c>
      <c r="AI27" s="872">
        <f t="shared" si="2"/>
        <v>685020</v>
      </c>
      <c r="AJ27" s="872">
        <f t="shared" si="3"/>
        <v>174750</v>
      </c>
      <c r="AK27" s="982"/>
      <c r="AL27" s="870"/>
      <c r="AM27" s="869"/>
      <c r="AN27" s="869"/>
      <c r="AO27" s="871"/>
      <c r="AP27" s="871"/>
      <c r="AQ27" s="543"/>
      <c r="AR27" s="870"/>
    </row>
    <row r="28" spans="1:44" ht="14" thickBot="1">
      <c r="A28" s="294" t="s">
        <v>155</v>
      </c>
      <c r="B28" s="264" t="s">
        <v>1020</v>
      </c>
      <c r="C28" s="346"/>
      <c r="D28" s="347"/>
      <c r="E28" s="347"/>
      <c r="F28" s="347"/>
      <c r="G28" s="347"/>
      <c r="H28" s="347"/>
      <c r="I28" s="347"/>
      <c r="J28" s="347"/>
      <c r="K28" s="347">
        <v>1</v>
      </c>
      <c r="L28" s="347">
        <v>1</v>
      </c>
      <c r="M28" s="347">
        <v>1</v>
      </c>
      <c r="N28" s="347">
        <v>1</v>
      </c>
      <c r="O28" s="865">
        <v>1</v>
      </c>
      <c r="P28" s="865">
        <v>1</v>
      </c>
      <c r="Q28" s="865">
        <v>1</v>
      </c>
      <c r="R28" s="865">
        <v>1</v>
      </c>
      <c r="S28" s="865">
        <v>1</v>
      </c>
      <c r="T28" s="865">
        <v>1</v>
      </c>
      <c r="U28" s="865">
        <v>1</v>
      </c>
      <c r="V28" s="865">
        <v>1</v>
      </c>
      <c r="W28" s="865">
        <v>1</v>
      </c>
      <c r="X28" s="865">
        <v>1</v>
      </c>
      <c r="Y28" s="865">
        <v>1</v>
      </c>
      <c r="Z28" s="347">
        <v>1</v>
      </c>
      <c r="AA28" s="586" t="s">
        <v>1021</v>
      </c>
      <c r="AB28" s="867"/>
      <c r="AC28" s="867"/>
      <c r="AD28" s="868"/>
      <c r="AE28" s="869">
        <v>620</v>
      </c>
      <c r="AF28" s="290">
        <v>837</v>
      </c>
      <c r="AG28" s="290">
        <v>599</v>
      </c>
      <c r="AH28" s="872">
        <f t="shared" si="1"/>
        <v>371380</v>
      </c>
      <c r="AI28" s="872">
        <f t="shared" si="2"/>
        <v>501363</v>
      </c>
      <c r="AJ28" s="872">
        <f t="shared" si="3"/>
        <v>129983</v>
      </c>
      <c r="AK28" s="982"/>
      <c r="AL28" s="870"/>
      <c r="AM28" s="869"/>
      <c r="AN28" s="869"/>
      <c r="AO28" s="871"/>
      <c r="AP28" s="871"/>
      <c r="AQ28" s="543"/>
      <c r="AR28" s="870"/>
    </row>
    <row r="29" spans="1:44" ht="14" thickBot="1">
      <c r="A29" s="294" t="s">
        <v>156</v>
      </c>
      <c r="B29" s="264" t="s">
        <v>1020</v>
      </c>
      <c r="C29" s="346"/>
      <c r="D29" s="347"/>
      <c r="E29" s="347"/>
      <c r="F29" s="347"/>
      <c r="G29" s="347"/>
      <c r="H29" s="347"/>
      <c r="I29" s="347"/>
      <c r="J29" s="347"/>
      <c r="K29" s="347"/>
      <c r="L29" s="347"/>
      <c r="M29" s="347"/>
      <c r="N29" s="347"/>
      <c r="O29" s="347"/>
      <c r="P29" s="347"/>
      <c r="Q29" s="347"/>
      <c r="R29" s="347"/>
      <c r="S29" s="347"/>
      <c r="T29" s="347">
        <v>1</v>
      </c>
      <c r="U29" s="347">
        <v>1</v>
      </c>
      <c r="V29" s="347">
        <v>1</v>
      </c>
      <c r="W29" s="347">
        <v>1</v>
      </c>
      <c r="X29" s="347">
        <v>1</v>
      </c>
      <c r="Y29" s="347">
        <v>1</v>
      </c>
      <c r="Z29" s="347">
        <v>1</v>
      </c>
      <c r="AA29" s="586" t="s">
        <v>1021</v>
      </c>
      <c r="AB29" s="867"/>
      <c r="AC29" s="867"/>
      <c r="AD29" s="868"/>
      <c r="AE29" s="869">
        <v>190</v>
      </c>
      <c r="AF29" s="290">
        <v>256</v>
      </c>
      <c r="AG29" s="290">
        <v>449</v>
      </c>
      <c r="AH29" s="872">
        <f t="shared" si="1"/>
        <v>85310</v>
      </c>
      <c r="AI29" s="872">
        <f t="shared" si="2"/>
        <v>114944</v>
      </c>
      <c r="AJ29" s="872">
        <f t="shared" si="3"/>
        <v>29634</v>
      </c>
      <c r="AK29" s="982"/>
      <c r="AL29" s="870"/>
      <c r="AM29" s="869"/>
      <c r="AN29" s="869"/>
      <c r="AO29" s="871"/>
      <c r="AP29" s="871"/>
      <c r="AQ29" s="543"/>
      <c r="AR29" s="870"/>
    </row>
    <row r="30" spans="1:44" ht="14" thickBot="1">
      <c r="A30" s="294" t="s">
        <v>157</v>
      </c>
      <c r="B30" s="264" t="s">
        <v>1020</v>
      </c>
      <c r="C30" s="346"/>
      <c r="D30" s="347"/>
      <c r="E30" s="347"/>
      <c r="F30" s="347"/>
      <c r="G30" s="347"/>
      <c r="H30" s="347"/>
      <c r="I30" s="347"/>
      <c r="J30" s="347"/>
      <c r="K30" s="347"/>
      <c r="L30" s="347"/>
      <c r="M30" s="347"/>
      <c r="N30" s="347"/>
      <c r="O30" s="347"/>
      <c r="P30" s="347"/>
      <c r="Q30" s="347"/>
      <c r="R30" s="347"/>
      <c r="S30" s="347"/>
      <c r="T30" s="347"/>
      <c r="U30" s="347"/>
      <c r="V30" s="347"/>
      <c r="W30" s="347">
        <v>1</v>
      </c>
      <c r="X30" s="347">
        <v>1</v>
      </c>
      <c r="Y30" s="347">
        <v>1</v>
      </c>
      <c r="Z30" s="347">
        <v>1</v>
      </c>
      <c r="AA30" s="586" t="s">
        <v>1021</v>
      </c>
      <c r="AB30" s="867"/>
      <c r="AC30" s="867"/>
      <c r="AD30" s="868"/>
      <c r="AE30" s="869">
        <v>70</v>
      </c>
      <c r="AF30" s="290">
        <v>94</v>
      </c>
      <c r="AG30" s="290">
        <v>549</v>
      </c>
      <c r="AH30" s="872">
        <f t="shared" si="1"/>
        <v>38430</v>
      </c>
      <c r="AI30" s="872">
        <f t="shared" si="2"/>
        <v>51606</v>
      </c>
      <c r="AJ30" s="872">
        <f t="shared" si="3"/>
        <v>13176</v>
      </c>
      <c r="AK30" s="992"/>
      <c r="AL30" s="870"/>
      <c r="AM30" s="869"/>
      <c r="AN30" s="869"/>
      <c r="AO30" s="871"/>
      <c r="AP30" s="871"/>
      <c r="AQ30" s="543"/>
      <c r="AR30" s="870"/>
    </row>
    <row r="31" spans="1:44" ht="13" thickBot="1">
      <c r="A31" s="258" t="s">
        <v>159</v>
      </c>
      <c r="B31" s="157"/>
      <c r="C31" s="157"/>
      <c r="D31" s="157"/>
      <c r="E31" s="157"/>
      <c r="F31" s="157"/>
      <c r="G31" s="157"/>
      <c r="H31" s="157"/>
      <c r="I31" s="157"/>
      <c r="J31" s="157"/>
      <c r="K31" s="157"/>
      <c r="L31" s="157"/>
      <c r="M31" s="157"/>
      <c r="N31" s="157"/>
      <c r="O31" s="157"/>
      <c r="P31" s="157"/>
      <c r="Q31" s="157"/>
      <c r="R31" s="157"/>
      <c r="S31" s="157"/>
      <c r="T31" s="157"/>
      <c r="U31" s="157"/>
      <c r="V31" s="157"/>
      <c r="W31" s="157"/>
      <c r="X31" s="157"/>
      <c r="Y31" s="157"/>
      <c r="Z31" s="157"/>
      <c r="AA31" s="585"/>
      <c r="AB31" s="585"/>
      <c r="AC31" s="585"/>
      <c r="AD31" s="585">
        <f t="shared" ref="AD31:AJ31" si="4">SUM(AD6:AD30)</f>
        <v>0</v>
      </c>
      <c r="AE31" s="276">
        <f t="shared" si="4"/>
        <v>13595</v>
      </c>
      <c r="AF31" s="276">
        <f t="shared" si="4"/>
        <v>18075</v>
      </c>
      <c r="AG31" s="276">
        <f t="shared" si="4"/>
        <v>11480</v>
      </c>
      <c r="AH31" s="873">
        <f t="shared" si="4"/>
        <v>8414655</v>
      </c>
      <c r="AI31" s="873">
        <f t="shared" si="4"/>
        <v>11185125</v>
      </c>
      <c r="AJ31" s="873">
        <f t="shared" si="4"/>
        <v>2770470</v>
      </c>
      <c r="AK31" s="335">
        <v>0</v>
      </c>
      <c r="AL31" s="334"/>
      <c r="AM31" s="276"/>
      <c r="AN31" s="276">
        <f>SUM(AN6:AN30)</f>
        <v>0</v>
      </c>
      <c r="AO31" s="276">
        <f>SUM(AO6:AO30)</f>
        <v>0</v>
      </c>
      <c r="AP31" s="276">
        <f>SUM(AP6:AP30)</f>
        <v>0</v>
      </c>
      <c r="AQ31" s="281">
        <f>SUM(AQ6:AQ30)</f>
        <v>0</v>
      </c>
      <c r="AR31" s="281"/>
    </row>
    <row r="34" spans="34:34" ht="16">
      <c r="AH34" s="160"/>
    </row>
  </sheetData>
  <mergeCells count="8">
    <mergeCell ref="AK4:AK30"/>
    <mergeCell ref="AR4:AR5"/>
    <mergeCell ref="A1:X1"/>
    <mergeCell ref="AE1:AL1"/>
    <mergeCell ref="AA2:AL2"/>
    <mergeCell ref="AM2:AR2"/>
    <mergeCell ref="AA3:AD3"/>
    <mergeCell ref="AE3:AL3"/>
  </mergeCells>
  <conditionalFormatting sqref="C8:N8 C13:N13 C18:N18 C28:N28 C6:Y7 Z6:AD6 Z13 Z18 Z28 C14:Z17 C29:Z30 C9:Z12 C19:Z27 Z7:Z8 AA7:AD30">
    <cfRule type="colorScale" priority="5">
      <colorScale>
        <cfvo type="num" val="0"/>
        <cfvo type="num" val="1"/>
        <color theme="0"/>
        <color theme="2" tint="-0.249977111117893"/>
      </colorScale>
    </cfRule>
  </conditionalFormatting>
  <conditionalFormatting sqref="O8:Y8">
    <cfRule type="colorScale" priority="4">
      <colorScale>
        <cfvo type="num" val="0"/>
        <cfvo type="num" val="1"/>
        <color theme="0"/>
        <color theme="2" tint="-0.249977111117893"/>
      </colorScale>
    </cfRule>
  </conditionalFormatting>
  <conditionalFormatting sqref="O13:Y13">
    <cfRule type="colorScale" priority="3">
      <colorScale>
        <cfvo type="num" val="0"/>
        <cfvo type="num" val="1"/>
        <color theme="0"/>
        <color theme="2" tint="-0.249977111117893"/>
      </colorScale>
    </cfRule>
  </conditionalFormatting>
  <conditionalFormatting sqref="O18:Y18">
    <cfRule type="colorScale" priority="2">
      <colorScale>
        <cfvo type="num" val="0"/>
        <cfvo type="num" val="1"/>
        <color theme="0"/>
        <color theme="2" tint="-0.249977111117893"/>
      </colorScale>
    </cfRule>
  </conditionalFormatting>
  <conditionalFormatting sqref="O28:Y28">
    <cfRule type="colorScale" priority="1">
      <colorScale>
        <cfvo type="num" val="0"/>
        <cfvo type="num" val="1"/>
        <color theme="0"/>
        <color theme="2" tint="-0.249977111117893"/>
      </colorScale>
    </cfRule>
  </conditionalFormatting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FFCC"/>
  </sheetPr>
  <dimension ref="A1:AR31"/>
  <sheetViews>
    <sheetView topLeftCell="Y1" workbookViewId="0">
      <selection activeCell="AL15" sqref="AL15"/>
    </sheetView>
  </sheetViews>
  <sheetFormatPr baseColWidth="10" defaultColWidth="8.6640625" defaultRowHeight="12"/>
  <cols>
    <col min="1" max="1" width="36.33203125" style="147" customWidth="1"/>
    <col min="2" max="2" width="34.6640625" style="147" customWidth="1"/>
    <col min="3" max="3" width="3.33203125" style="147" customWidth="1"/>
    <col min="4" max="24" width="3.6640625" style="147" customWidth="1"/>
    <col min="25" max="25" width="4.5" style="147" customWidth="1"/>
    <col min="26" max="28" width="16.5" style="147" customWidth="1"/>
    <col min="29" max="29" width="18.33203125" style="147" customWidth="1"/>
    <col min="30" max="30" width="9" style="147" customWidth="1"/>
    <col min="31" max="31" width="9.33203125" style="147" customWidth="1"/>
    <col min="32" max="32" width="9" style="147" customWidth="1"/>
    <col min="33" max="33" width="10.6640625" style="148" customWidth="1"/>
    <col min="34" max="36" width="10.6640625" style="147" customWidth="1"/>
    <col min="37" max="37" width="11.6640625" style="147" customWidth="1"/>
    <col min="38" max="38" width="51.6640625" style="147" customWidth="1"/>
    <col min="39" max="39" width="13" style="147" customWidth="1"/>
    <col min="40" max="42" width="8.6640625" style="147"/>
    <col min="43" max="43" width="18.6640625" style="147" customWidth="1"/>
    <col min="44" max="16384" width="8.6640625" style="147"/>
  </cols>
  <sheetData>
    <row r="1" spans="1:44" ht="22" thickBot="1">
      <c r="A1" s="985" t="s">
        <v>208</v>
      </c>
      <c r="B1" s="985"/>
      <c r="C1" s="985"/>
      <c r="D1" s="985"/>
      <c r="E1" s="985"/>
      <c r="F1" s="985"/>
      <c r="G1" s="985"/>
      <c r="H1" s="985"/>
      <c r="I1" s="985"/>
      <c r="J1" s="985"/>
      <c r="K1" s="985"/>
      <c r="L1" s="985"/>
      <c r="M1" s="985"/>
      <c r="N1" s="985"/>
      <c r="O1" s="985"/>
      <c r="P1" s="985"/>
      <c r="Q1" s="985"/>
      <c r="R1" s="985"/>
      <c r="S1" s="985"/>
      <c r="T1" s="985"/>
      <c r="U1" s="985"/>
      <c r="V1" s="985"/>
      <c r="W1" s="985"/>
      <c r="X1" s="985"/>
      <c r="Y1" s="785"/>
      <c r="Z1" s="785"/>
      <c r="AA1" s="785"/>
      <c r="AB1" s="785"/>
      <c r="AC1" s="785"/>
      <c r="AD1" s="785"/>
      <c r="AE1" s="985" t="s">
        <v>206</v>
      </c>
      <c r="AF1" s="985"/>
      <c r="AG1" s="985"/>
      <c r="AH1" s="985"/>
      <c r="AI1" s="985"/>
      <c r="AJ1" s="985"/>
      <c r="AK1" s="985"/>
      <c r="AL1" s="985"/>
    </row>
    <row r="2" spans="1:44" ht="13" customHeight="1" thickBot="1">
      <c r="A2" s="266"/>
      <c r="B2" s="265"/>
      <c r="C2" s="267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8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5"/>
      <c r="Z2" s="268"/>
      <c r="AA2" s="986" t="s">
        <v>276</v>
      </c>
      <c r="AB2" s="987"/>
      <c r="AC2" s="987"/>
      <c r="AD2" s="987"/>
      <c r="AE2" s="987"/>
      <c r="AF2" s="987"/>
      <c r="AG2" s="987"/>
      <c r="AH2" s="987"/>
      <c r="AI2" s="987"/>
      <c r="AJ2" s="987"/>
      <c r="AK2" s="987"/>
      <c r="AL2" s="988"/>
      <c r="AM2" s="989" t="s">
        <v>275</v>
      </c>
      <c r="AN2" s="990"/>
      <c r="AO2" s="990"/>
      <c r="AP2" s="990"/>
      <c r="AQ2" s="990"/>
      <c r="AR2" s="991"/>
    </row>
    <row r="3" spans="1:44" ht="13" customHeight="1" thickBot="1">
      <c r="A3" s="339"/>
      <c r="B3" s="861"/>
      <c r="C3" s="338"/>
      <c r="D3" s="861"/>
      <c r="E3" s="861"/>
      <c r="F3" s="861"/>
      <c r="G3" s="861"/>
      <c r="H3" s="861"/>
      <c r="I3" s="861"/>
      <c r="J3" s="861"/>
      <c r="K3" s="861"/>
      <c r="L3" s="861"/>
      <c r="M3" s="861"/>
      <c r="N3" s="337"/>
      <c r="O3" s="861"/>
      <c r="P3" s="861"/>
      <c r="Q3" s="861"/>
      <c r="R3" s="861"/>
      <c r="S3" s="861"/>
      <c r="T3" s="861"/>
      <c r="U3" s="861"/>
      <c r="V3" s="861"/>
      <c r="W3" s="861"/>
      <c r="X3" s="861"/>
      <c r="Y3" s="861"/>
      <c r="Z3" s="337"/>
      <c r="AA3" s="989" t="s">
        <v>336</v>
      </c>
      <c r="AB3" s="990"/>
      <c r="AC3" s="990"/>
      <c r="AD3" s="990"/>
      <c r="AE3" s="989" t="s">
        <v>337</v>
      </c>
      <c r="AF3" s="990"/>
      <c r="AG3" s="990"/>
      <c r="AH3" s="990"/>
      <c r="AI3" s="990"/>
      <c r="AJ3" s="990"/>
      <c r="AK3" s="990"/>
      <c r="AL3" s="991"/>
      <c r="AM3" s="271"/>
      <c r="AN3" s="862"/>
      <c r="AO3" s="862"/>
      <c r="AP3" s="862"/>
      <c r="AQ3" s="862"/>
      <c r="AR3" s="788"/>
    </row>
    <row r="4" spans="1:44" ht="52" customHeight="1">
      <c r="A4" s="339" t="s">
        <v>209</v>
      </c>
      <c r="B4" s="863" t="s">
        <v>349</v>
      </c>
      <c r="C4" s="338" t="s">
        <v>124</v>
      </c>
      <c r="D4" s="861" t="s">
        <v>125</v>
      </c>
      <c r="E4" s="861" t="s">
        <v>126</v>
      </c>
      <c r="F4" s="861" t="s">
        <v>127</v>
      </c>
      <c r="G4" s="861" t="s">
        <v>128</v>
      </c>
      <c r="H4" s="861" t="s">
        <v>129</v>
      </c>
      <c r="I4" s="861" t="s">
        <v>130</v>
      </c>
      <c r="J4" s="861" t="s">
        <v>131</v>
      </c>
      <c r="K4" s="861" t="s">
        <v>132</v>
      </c>
      <c r="L4" s="861" t="s">
        <v>133</v>
      </c>
      <c r="M4" s="861" t="s">
        <v>134</v>
      </c>
      <c r="N4" s="337" t="s">
        <v>135</v>
      </c>
      <c r="O4" s="861" t="s">
        <v>136</v>
      </c>
      <c r="P4" s="861" t="s">
        <v>137</v>
      </c>
      <c r="Q4" s="861" t="s">
        <v>138</v>
      </c>
      <c r="R4" s="861" t="s">
        <v>139</v>
      </c>
      <c r="S4" s="861" t="s">
        <v>140</v>
      </c>
      <c r="T4" s="861" t="s">
        <v>141</v>
      </c>
      <c r="U4" s="861" t="s">
        <v>142</v>
      </c>
      <c r="V4" s="861" t="s">
        <v>143</v>
      </c>
      <c r="W4" s="861" t="s">
        <v>144</v>
      </c>
      <c r="X4" s="861" t="s">
        <v>145</v>
      </c>
      <c r="Y4" s="861" t="s">
        <v>937</v>
      </c>
      <c r="Z4" s="861" t="s">
        <v>146</v>
      </c>
      <c r="AA4" s="267" t="s">
        <v>338</v>
      </c>
      <c r="AB4" s="265" t="s">
        <v>339</v>
      </c>
      <c r="AC4" s="265" t="s">
        <v>340</v>
      </c>
      <c r="AD4" s="265" t="s">
        <v>341</v>
      </c>
      <c r="AE4" s="786" t="s">
        <v>201</v>
      </c>
      <c r="AF4" s="787" t="s">
        <v>202</v>
      </c>
      <c r="AG4" s="787" t="s">
        <v>203</v>
      </c>
      <c r="AH4" s="788" t="s">
        <v>205</v>
      </c>
      <c r="AI4" s="788" t="s">
        <v>204</v>
      </c>
      <c r="AJ4" s="788" t="s">
        <v>160</v>
      </c>
      <c r="AK4" s="981" t="s">
        <v>207</v>
      </c>
      <c r="AL4" s="784" t="s">
        <v>210</v>
      </c>
      <c r="AM4" s="784" t="s">
        <v>274</v>
      </c>
      <c r="AN4" s="786" t="s">
        <v>201</v>
      </c>
      <c r="AO4" s="787" t="s">
        <v>202</v>
      </c>
      <c r="AP4" s="787" t="s">
        <v>203</v>
      </c>
      <c r="AQ4" s="788" t="s">
        <v>205</v>
      </c>
      <c r="AR4" s="983" t="s">
        <v>273</v>
      </c>
    </row>
    <row r="5" spans="1:44" ht="13" thickBot="1">
      <c r="A5" s="150"/>
      <c r="B5" s="864"/>
      <c r="C5" s="152"/>
      <c r="D5" s="864"/>
      <c r="E5" s="864"/>
      <c r="F5" s="864"/>
      <c r="G5" s="864"/>
      <c r="H5" s="864"/>
      <c r="I5" s="864"/>
      <c r="J5" s="864"/>
      <c r="K5" s="864"/>
      <c r="L5" s="864"/>
      <c r="M5" s="864"/>
      <c r="N5" s="153"/>
      <c r="O5" s="864"/>
      <c r="P5" s="864"/>
      <c r="Q5" s="864"/>
      <c r="R5" s="864"/>
      <c r="S5" s="864"/>
      <c r="T5" s="864"/>
      <c r="U5" s="864"/>
      <c r="V5" s="864"/>
      <c r="W5" s="864"/>
      <c r="X5" s="864"/>
      <c r="Y5" s="864"/>
      <c r="Z5" s="153"/>
      <c r="AA5" s="152"/>
      <c r="AB5" s="864"/>
      <c r="AC5" s="864"/>
      <c r="AD5" s="864"/>
      <c r="AE5" s="271"/>
      <c r="AF5" s="862"/>
      <c r="AG5" s="862"/>
      <c r="AH5" s="280"/>
      <c r="AI5" s="280"/>
      <c r="AJ5" s="280"/>
      <c r="AK5" s="982"/>
      <c r="AL5" s="336"/>
      <c r="AM5" s="282"/>
      <c r="AN5" s="271"/>
      <c r="AO5" s="862"/>
      <c r="AP5" s="862"/>
      <c r="AQ5" s="280"/>
      <c r="AR5" s="984"/>
    </row>
    <row r="6" spans="1:44" ht="13" thickBot="1">
      <c r="A6" s="293" t="s">
        <v>377</v>
      </c>
      <c r="B6" s="264" t="s">
        <v>1020</v>
      </c>
      <c r="C6" s="346"/>
      <c r="D6" s="347"/>
      <c r="E6" s="347"/>
      <c r="F6" s="347"/>
      <c r="G6" s="347"/>
      <c r="H6" s="347"/>
      <c r="I6" s="347"/>
      <c r="J6" s="347"/>
      <c r="K6" s="347"/>
      <c r="L6" s="347"/>
      <c r="M6" s="347"/>
      <c r="N6" s="347"/>
      <c r="O6" s="347"/>
      <c r="P6" s="347"/>
      <c r="Q6" s="347"/>
      <c r="R6" s="347"/>
      <c r="S6" s="347"/>
      <c r="T6" s="347"/>
      <c r="U6" s="347"/>
      <c r="V6" s="347"/>
      <c r="W6" s="347"/>
      <c r="X6" s="347"/>
      <c r="Y6" s="347"/>
      <c r="Z6" s="347"/>
      <c r="AA6" s="586" t="s">
        <v>1022</v>
      </c>
      <c r="AB6" s="587">
        <v>0</v>
      </c>
      <c r="AC6" s="587">
        <v>0</v>
      </c>
      <c r="AD6" s="588">
        <f>AB6*AC6</f>
        <v>0</v>
      </c>
      <c r="AE6" s="553"/>
      <c r="AF6" s="290"/>
      <c r="AG6" s="290"/>
      <c r="AH6" s="543"/>
      <c r="AI6" s="543"/>
      <c r="AJ6" s="543"/>
      <c r="AK6" s="982"/>
      <c r="AL6" s="554"/>
      <c r="AM6" s="552"/>
      <c r="AN6" s="553"/>
      <c r="AO6" s="290"/>
      <c r="AP6" s="290"/>
      <c r="AQ6" s="543"/>
      <c r="AR6" s="554"/>
    </row>
    <row r="7" spans="1:44" ht="14" thickBot="1">
      <c r="A7" s="294" t="s">
        <v>314</v>
      </c>
      <c r="B7" s="264" t="s">
        <v>1020</v>
      </c>
      <c r="C7" s="346"/>
      <c r="D7" s="347"/>
      <c r="E7" s="347"/>
      <c r="F7" s="347"/>
      <c r="G7" s="347">
        <v>1</v>
      </c>
      <c r="H7" s="347">
        <v>1</v>
      </c>
      <c r="I7" s="347">
        <v>1</v>
      </c>
      <c r="J7" s="347">
        <v>1</v>
      </c>
      <c r="K7" s="347">
        <v>1</v>
      </c>
      <c r="L7" s="347">
        <v>1</v>
      </c>
      <c r="M7" s="347">
        <v>1</v>
      </c>
      <c r="N7" s="347">
        <v>1</v>
      </c>
      <c r="O7" s="347">
        <v>1</v>
      </c>
      <c r="P7" s="347">
        <v>1</v>
      </c>
      <c r="Q7" s="347"/>
      <c r="R7" s="347"/>
      <c r="S7" s="347"/>
      <c r="T7" s="347"/>
      <c r="U7" s="347"/>
      <c r="V7" s="347"/>
      <c r="W7" s="347"/>
      <c r="X7" s="347"/>
      <c r="Y7" s="347"/>
      <c r="Z7" s="347"/>
      <c r="AA7" s="589" t="s">
        <v>1022</v>
      </c>
      <c r="AB7" s="587">
        <v>0</v>
      </c>
      <c r="AC7" s="587">
        <v>0</v>
      </c>
      <c r="AD7" s="588">
        <f t="shared" ref="AD7:AD30" si="0">AB7*AC7</f>
        <v>0</v>
      </c>
      <c r="AE7" s="553">
        <v>600</v>
      </c>
      <c r="AF7" s="290">
        <v>780</v>
      </c>
      <c r="AG7" s="290">
        <v>680</v>
      </c>
      <c r="AH7" s="872">
        <f>AE7*AG7</f>
        <v>408000</v>
      </c>
      <c r="AI7" s="872">
        <f>AF7*AG7</f>
        <v>530400</v>
      </c>
      <c r="AJ7" s="872">
        <f>AI7-AH7</f>
        <v>122400</v>
      </c>
      <c r="AK7" s="982"/>
      <c r="AL7" s="555"/>
      <c r="AM7" s="553"/>
      <c r="AN7" s="553"/>
      <c r="AO7" s="290"/>
      <c r="AP7" s="290"/>
      <c r="AQ7" s="543"/>
      <c r="AR7" s="555"/>
    </row>
    <row r="8" spans="1:44" ht="14" thickBot="1">
      <c r="A8" s="294" t="s">
        <v>155</v>
      </c>
      <c r="B8" s="264" t="s">
        <v>1020</v>
      </c>
      <c r="C8" s="346"/>
      <c r="D8" s="347"/>
      <c r="E8" s="347"/>
      <c r="F8" s="347"/>
      <c r="G8" s="347"/>
      <c r="H8" s="347"/>
      <c r="I8" s="347"/>
      <c r="J8" s="347"/>
      <c r="K8" s="347">
        <v>1</v>
      </c>
      <c r="L8" s="347">
        <v>1</v>
      </c>
      <c r="M8" s="347">
        <v>1</v>
      </c>
      <c r="N8" s="347">
        <v>1</v>
      </c>
      <c r="O8" s="865">
        <v>1</v>
      </c>
      <c r="P8" s="865">
        <v>1</v>
      </c>
      <c r="Q8" s="865">
        <v>1</v>
      </c>
      <c r="R8" s="865">
        <v>1</v>
      </c>
      <c r="S8" s="865">
        <v>1</v>
      </c>
      <c r="T8" s="865">
        <v>1</v>
      </c>
      <c r="U8" s="865">
        <v>1</v>
      </c>
      <c r="V8" s="865">
        <v>1</v>
      </c>
      <c r="W8" s="865">
        <v>1</v>
      </c>
      <c r="X8" s="865">
        <v>1</v>
      </c>
      <c r="Y8" s="865">
        <v>1</v>
      </c>
      <c r="Z8" s="347">
        <v>1</v>
      </c>
      <c r="AA8" s="589" t="s">
        <v>1022</v>
      </c>
      <c r="AB8" s="587">
        <v>0</v>
      </c>
      <c r="AC8" s="587">
        <v>0</v>
      </c>
      <c r="AD8" s="588">
        <f t="shared" si="0"/>
        <v>0</v>
      </c>
      <c r="AE8" s="553">
        <v>900</v>
      </c>
      <c r="AF8" s="290">
        <v>1100</v>
      </c>
      <c r="AG8" s="290">
        <v>600</v>
      </c>
      <c r="AH8" s="872">
        <f t="shared" ref="AH8:AH30" si="1">AE8*AG8</f>
        <v>540000</v>
      </c>
      <c r="AI8" s="872">
        <f t="shared" ref="AI8:AI30" si="2">AF8*AG8</f>
        <v>660000</v>
      </c>
      <c r="AJ8" s="872">
        <f t="shared" ref="AJ8:AJ29" si="3">AI8-AH8</f>
        <v>120000</v>
      </c>
      <c r="AK8" s="982"/>
      <c r="AL8" s="555"/>
      <c r="AM8" s="553"/>
      <c r="AN8" s="553"/>
      <c r="AO8" s="290"/>
      <c r="AP8" s="290"/>
      <c r="AQ8" s="543"/>
      <c r="AR8" s="555"/>
    </row>
    <row r="9" spans="1:44" ht="14" thickBot="1">
      <c r="A9" s="294" t="s">
        <v>156</v>
      </c>
      <c r="B9" s="264" t="s">
        <v>1020</v>
      </c>
      <c r="C9" s="346"/>
      <c r="D9" s="347"/>
      <c r="E9" s="347"/>
      <c r="F9" s="347"/>
      <c r="G9" s="347"/>
      <c r="H9" s="347"/>
      <c r="I9" s="347"/>
      <c r="J9" s="347"/>
      <c r="K9" s="347"/>
      <c r="L9" s="347"/>
      <c r="M9" s="347"/>
      <c r="N9" s="347"/>
      <c r="O9" s="347"/>
      <c r="P9" s="347"/>
      <c r="Q9" s="347"/>
      <c r="R9" s="347"/>
      <c r="S9" s="347"/>
      <c r="T9" s="347"/>
      <c r="U9" s="347"/>
      <c r="V9" s="347"/>
      <c r="W9" s="347">
        <v>1</v>
      </c>
      <c r="X9" s="347">
        <v>1</v>
      </c>
      <c r="Y9" s="347">
        <v>1</v>
      </c>
      <c r="Z9" s="347">
        <v>1</v>
      </c>
      <c r="AA9" s="589" t="s">
        <v>1022</v>
      </c>
      <c r="AB9" s="587">
        <v>0</v>
      </c>
      <c r="AC9" s="587">
        <v>0</v>
      </c>
      <c r="AD9" s="588">
        <f t="shared" si="0"/>
        <v>0</v>
      </c>
      <c r="AE9" s="553">
        <v>150</v>
      </c>
      <c r="AF9" s="290">
        <v>180</v>
      </c>
      <c r="AG9" s="290">
        <v>500</v>
      </c>
      <c r="AH9" s="872">
        <f t="shared" si="1"/>
        <v>75000</v>
      </c>
      <c r="AI9" s="872">
        <f t="shared" si="2"/>
        <v>90000</v>
      </c>
      <c r="AJ9" s="872">
        <f t="shared" si="3"/>
        <v>15000</v>
      </c>
      <c r="AK9" s="982"/>
      <c r="AL9" s="555"/>
      <c r="AM9" s="553"/>
      <c r="AN9" s="553"/>
      <c r="AO9" s="290"/>
      <c r="AP9" s="290"/>
      <c r="AQ9" s="543"/>
      <c r="AR9" s="555"/>
    </row>
    <row r="10" spans="1:44" ht="14" thickBot="1">
      <c r="A10" s="294" t="s">
        <v>157</v>
      </c>
      <c r="B10" s="264" t="s">
        <v>1020</v>
      </c>
      <c r="C10" s="346"/>
      <c r="D10" s="347"/>
      <c r="E10" s="347"/>
      <c r="F10" s="347"/>
      <c r="G10" s="347"/>
      <c r="H10" s="347"/>
      <c r="I10" s="347"/>
      <c r="J10" s="347"/>
      <c r="K10" s="347"/>
      <c r="L10" s="347"/>
      <c r="M10" s="347"/>
      <c r="N10" s="347"/>
      <c r="O10" s="347"/>
      <c r="P10" s="347"/>
      <c r="Q10" s="347"/>
      <c r="R10" s="347"/>
      <c r="S10" s="347"/>
      <c r="T10" s="347"/>
      <c r="U10" s="347"/>
      <c r="V10" s="347"/>
      <c r="W10" s="347">
        <v>1</v>
      </c>
      <c r="X10" s="347">
        <v>1</v>
      </c>
      <c r="Y10" s="347">
        <v>1</v>
      </c>
      <c r="Z10" s="347">
        <v>1</v>
      </c>
      <c r="AA10" s="589" t="s">
        <v>1022</v>
      </c>
      <c r="AB10" s="587">
        <v>0</v>
      </c>
      <c r="AC10" s="587">
        <v>0</v>
      </c>
      <c r="AD10" s="588">
        <f t="shared" si="0"/>
        <v>0</v>
      </c>
      <c r="AE10" s="869">
        <v>100</v>
      </c>
      <c r="AF10" s="871">
        <v>130</v>
      </c>
      <c r="AG10" s="290">
        <v>540</v>
      </c>
      <c r="AH10" s="872">
        <f t="shared" si="1"/>
        <v>54000</v>
      </c>
      <c r="AI10" s="872">
        <f t="shared" si="2"/>
        <v>70200</v>
      </c>
      <c r="AJ10" s="872">
        <f t="shared" si="3"/>
        <v>16200</v>
      </c>
      <c r="AK10" s="982"/>
      <c r="AL10" s="870"/>
      <c r="AM10" s="869"/>
      <c r="AN10" s="869"/>
      <c r="AO10" s="871"/>
      <c r="AP10" s="871"/>
      <c r="AQ10" s="543"/>
      <c r="AR10" s="870"/>
    </row>
    <row r="11" spans="1:44" ht="13" thickBot="1">
      <c r="A11" s="293" t="s">
        <v>378</v>
      </c>
      <c r="B11" s="264" t="s">
        <v>1020</v>
      </c>
      <c r="C11" s="346"/>
      <c r="D11" s="347"/>
      <c r="E11" s="347"/>
      <c r="F11" s="347"/>
      <c r="G11" s="347"/>
      <c r="H11" s="347"/>
      <c r="I11" s="347"/>
      <c r="J11" s="347"/>
      <c r="K11" s="347"/>
      <c r="L11" s="347"/>
      <c r="M11" s="347"/>
      <c r="N11" s="347"/>
      <c r="O11" s="347"/>
      <c r="P11" s="347"/>
      <c r="Q11" s="347"/>
      <c r="R11" s="347"/>
      <c r="S11" s="347"/>
      <c r="T11" s="347"/>
      <c r="U11" s="347"/>
      <c r="V11" s="347"/>
      <c r="W11" s="347"/>
      <c r="X11" s="347"/>
      <c r="Y11" s="347"/>
      <c r="Z11" s="347"/>
      <c r="AA11" s="589" t="s">
        <v>1022</v>
      </c>
      <c r="AB11" s="587">
        <v>0</v>
      </c>
      <c r="AC11" s="587">
        <v>0</v>
      </c>
      <c r="AD11" s="588">
        <f t="shared" si="0"/>
        <v>0</v>
      </c>
      <c r="AE11" s="869"/>
      <c r="AF11" s="871"/>
      <c r="AG11" s="290"/>
      <c r="AH11" s="872"/>
      <c r="AI11" s="872"/>
      <c r="AJ11" s="872"/>
      <c r="AK11" s="982"/>
      <c r="AL11" s="870"/>
      <c r="AM11" s="869"/>
      <c r="AN11" s="869"/>
      <c r="AO11" s="871"/>
      <c r="AP11" s="871"/>
      <c r="AQ11" s="543"/>
      <c r="AR11" s="870"/>
    </row>
    <row r="12" spans="1:44" ht="14" thickBot="1">
      <c r="A12" s="294" t="s">
        <v>314</v>
      </c>
      <c r="B12" s="264" t="s">
        <v>1020</v>
      </c>
      <c r="C12" s="346">
        <v>1</v>
      </c>
      <c r="D12" s="347">
        <v>1</v>
      </c>
      <c r="E12" s="347">
        <v>1</v>
      </c>
      <c r="F12" s="347">
        <v>1</v>
      </c>
      <c r="G12" s="347">
        <v>1</v>
      </c>
      <c r="H12" s="347">
        <v>1</v>
      </c>
      <c r="I12" s="347">
        <v>1</v>
      </c>
      <c r="J12" s="347">
        <v>1</v>
      </c>
      <c r="K12" s="347">
        <v>1</v>
      </c>
      <c r="L12" s="347">
        <v>1</v>
      </c>
      <c r="M12" s="347"/>
      <c r="N12" s="347"/>
      <c r="O12" s="347"/>
      <c r="P12" s="347"/>
      <c r="Q12" s="347"/>
      <c r="R12" s="347"/>
      <c r="S12" s="347"/>
      <c r="T12" s="347"/>
      <c r="U12" s="347"/>
      <c r="V12" s="347"/>
      <c r="W12" s="347"/>
      <c r="X12" s="347"/>
      <c r="Y12" s="347"/>
      <c r="Z12" s="347"/>
      <c r="AA12" s="589" t="s">
        <v>1022</v>
      </c>
      <c r="AB12" s="587">
        <v>0</v>
      </c>
      <c r="AC12" s="587">
        <v>0</v>
      </c>
      <c r="AD12" s="588">
        <f t="shared" si="0"/>
        <v>0</v>
      </c>
      <c r="AE12" s="869">
        <v>920</v>
      </c>
      <c r="AF12" s="871">
        <v>1170</v>
      </c>
      <c r="AG12" s="290">
        <v>680</v>
      </c>
      <c r="AH12" s="872">
        <f t="shared" si="1"/>
        <v>625600</v>
      </c>
      <c r="AI12" s="872">
        <f t="shared" si="2"/>
        <v>795600</v>
      </c>
      <c r="AJ12" s="872">
        <f t="shared" si="3"/>
        <v>170000</v>
      </c>
      <c r="AK12" s="982"/>
      <c r="AL12" s="870"/>
      <c r="AM12" s="869"/>
      <c r="AN12" s="869"/>
      <c r="AO12" s="871"/>
      <c r="AP12" s="871"/>
      <c r="AQ12" s="543"/>
      <c r="AR12" s="870"/>
    </row>
    <row r="13" spans="1:44" ht="14" thickBot="1">
      <c r="A13" s="294" t="s">
        <v>155</v>
      </c>
      <c r="B13" s="264" t="s">
        <v>1020</v>
      </c>
      <c r="C13" s="346"/>
      <c r="D13" s="347"/>
      <c r="E13" s="347"/>
      <c r="F13" s="347"/>
      <c r="G13" s="347"/>
      <c r="H13" s="347">
        <v>1</v>
      </c>
      <c r="I13" s="347">
        <v>1</v>
      </c>
      <c r="J13" s="347">
        <v>1</v>
      </c>
      <c r="K13" s="347">
        <v>1</v>
      </c>
      <c r="L13" s="347">
        <v>1</v>
      </c>
      <c r="M13" s="347">
        <v>1</v>
      </c>
      <c r="N13" s="347">
        <v>1</v>
      </c>
      <c r="O13" s="865">
        <v>1</v>
      </c>
      <c r="P13" s="865">
        <v>1</v>
      </c>
      <c r="Q13" s="865">
        <v>1</v>
      </c>
      <c r="R13" s="865">
        <v>1</v>
      </c>
      <c r="S13" s="865">
        <v>1</v>
      </c>
      <c r="T13" s="865">
        <v>1</v>
      </c>
      <c r="U13" s="865">
        <v>1</v>
      </c>
      <c r="V13" s="865">
        <v>1</v>
      </c>
      <c r="W13" s="865">
        <v>1</v>
      </c>
      <c r="X13" s="865">
        <v>1</v>
      </c>
      <c r="Y13" s="865">
        <v>1</v>
      </c>
      <c r="Z13" s="347">
        <v>1</v>
      </c>
      <c r="AA13" s="589" t="s">
        <v>1022</v>
      </c>
      <c r="AB13" s="587">
        <v>0</v>
      </c>
      <c r="AC13" s="587">
        <v>0</v>
      </c>
      <c r="AD13" s="588">
        <f t="shared" si="0"/>
        <v>0</v>
      </c>
      <c r="AE13" s="869">
        <v>2290</v>
      </c>
      <c r="AF13" s="871">
        <v>2580</v>
      </c>
      <c r="AG13" s="290">
        <v>600</v>
      </c>
      <c r="AH13" s="872">
        <f t="shared" si="1"/>
        <v>1374000</v>
      </c>
      <c r="AI13" s="872">
        <f t="shared" si="2"/>
        <v>1548000</v>
      </c>
      <c r="AJ13" s="872">
        <f t="shared" si="3"/>
        <v>174000</v>
      </c>
      <c r="AK13" s="982"/>
      <c r="AL13" s="870"/>
      <c r="AM13" s="869"/>
      <c r="AN13" s="869"/>
      <c r="AO13" s="871"/>
      <c r="AP13" s="871"/>
      <c r="AQ13" s="543"/>
      <c r="AR13" s="870"/>
    </row>
    <row r="14" spans="1:44" ht="14" thickBot="1">
      <c r="A14" s="294" t="s">
        <v>156</v>
      </c>
      <c r="B14" s="264" t="s">
        <v>1020</v>
      </c>
      <c r="C14" s="346"/>
      <c r="D14" s="347"/>
      <c r="E14" s="347"/>
      <c r="F14" s="347"/>
      <c r="G14" s="347"/>
      <c r="H14" s="347"/>
      <c r="I14" s="347"/>
      <c r="J14" s="347"/>
      <c r="K14" s="347"/>
      <c r="L14" s="347"/>
      <c r="M14" s="347"/>
      <c r="N14" s="347"/>
      <c r="O14" s="347"/>
      <c r="P14" s="347"/>
      <c r="Q14" s="347"/>
      <c r="R14" s="347"/>
      <c r="S14" s="347"/>
      <c r="T14" s="347"/>
      <c r="U14" s="347"/>
      <c r="V14" s="347"/>
      <c r="W14" s="347">
        <v>1</v>
      </c>
      <c r="X14" s="347">
        <v>1</v>
      </c>
      <c r="Y14" s="347">
        <v>1</v>
      </c>
      <c r="Z14" s="347">
        <v>1</v>
      </c>
      <c r="AA14" s="589" t="s">
        <v>1022</v>
      </c>
      <c r="AB14" s="587">
        <v>0</v>
      </c>
      <c r="AC14" s="587">
        <v>0</v>
      </c>
      <c r="AD14" s="588">
        <f t="shared" si="0"/>
        <v>0</v>
      </c>
      <c r="AE14" s="869">
        <v>300</v>
      </c>
      <c r="AF14" s="871">
        <v>370</v>
      </c>
      <c r="AG14" s="290">
        <v>500</v>
      </c>
      <c r="AH14" s="872">
        <f t="shared" si="1"/>
        <v>150000</v>
      </c>
      <c r="AI14" s="872">
        <f t="shared" si="2"/>
        <v>185000</v>
      </c>
      <c r="AJ14" s="872">
        <f t="shared" si="3"/>
        <v>35000</v>
      </c>
      <c r="AK14" s="982"/>
      <c r="AL14" s="870"/>
      <c r="AM14" s="869"/>
      <c r="AN14" s="869"/>
      <c r="AO14" s="871"/>
      <c r="AP14" s="871"/>
      <c r="AQ14" s="543"/>
      <c r="AR14" s="870"/>
    </row>
    <row r="15" spans="1:44" ht="14" thickBot="1">
      <c r="A15" s="294" t="s">
        <v>157</v>
      </c>
      <c r="B15" s="264" t="s">
        <v>1020</v>
      </c>
      <c r="C15" s="346"/>
      <c r="D15" s="347"/>
      <c r="E15" s="347"/>
      <c r="F15" s="347"/>
      <c r="G15" s="347"/>
      <c r="H15" s="347"/>
      <c r="I15" s="347"/>
      <c r="J15" s="347"/>
      <c r="K15" s="347"/>
      <c r="L15" s="347"/>
      <c r="M15" s="347"/>
      <c r="N15" s="347"/>
      <c r="O15" s="347"/>
      <c r="P15" s="347"/>
      <c r="Q15" s="347"/>
      <c r="R15" s="347"/>
      <c r="S15" s="347"/>
      <c r="T15" s="347"/>
      <c r="U15" s="347"/>
      <c r="V15" s="347"/>
      <c r="W15" s="347">
        <v>1</v>
      </c>
      <c r="X15" s="347">
        <v>1</v>
      </c>
      <c r="Y15" s="347">
        <v>1</v>
      </c>
      <c r="Z15" s="347">
        <v>1</v>
      </c>
      <c r="AA15" s="589" t="s">
        <v>1022</v>
      </c>
      <c r="AB15" s="587">
        <v>0</v>
      </c>
      <c r="AC15" s="587">
        <v>0</v>
      </c>
      <c r="AD15" s="588">
        <f t="shared" si="0"/>
        <v>0</v>
      </c>
      <c r="AE15" s="869">
        <v>145</v>
      </c>
      <c r="AF15" s="871">
        <v>170</v>
      </c>
      <c r="AG15" s="290">
        <v>540</v>
      </c>
      <c r="AH15" s="872">
        <f t="shared" si="1"/>
        <v>78300</v>
      </c>
      <c r="AI15" s="872">
        <f t="shared" si="2"/>
        <v>91800</v>
      </c>
      <c r="AJ15" s="872">
        <f t="shared" si="3"/>
        <v>13500</v>
      </c>
      <c r="AK15" s="982"/>
      <c r="AL15" s="870"/>
      <c r="AM15" s="869"/>
      <c r="AN15" s="869"/>
      <c r="AO15" s="871"/>
      <c r="AP15" s="871"/>
      <c r="AQ15" s="543"/>
      <c r="AR15" s="870"/>
    </row>
    <row r="16" spans="1:44" ht="13" thickBot="1">
      <c r="A16" s="293" t="s">
        <v>379</v>
      </c>
      <c r="B16" s="264" t="s">
        <v>1020</v>
      </c>
      <c r="C16" s="346"/>
      <c r="D16" s="347"/>
      <c r="E16" s="347"/>
      <c r="F16" s="347"/>
      <c r="G16" s="347"/>
      <c r="H16" s="347"/>
      <c r="I16" s="347"/>
      <c r="J16" s="347"/>
      <c r="K16" s="347"/>
      <c r="L16" s="347"/>
      <c r="M16" s="347"/>
      <c r="N16" s="347"/>
      <c r="O16" s="347"/>
      <c r="P16" s="347"/>
      <c r="Q16" s="347"/>
      <c r="R16" s="347"/>
      <c r="S16" s="347"/>
      <c r="T16" s="347"/>
      <c r="U16" s="347"/>
      <c r="V16" s="347"/>
      <c r="W16" s="347"/>
      <c r="X16" s="347"/>
      <c r="Y16" s="347"/>
      <c r="Z16" s="347"/>
      <c r="AA16" s="589" t="s">
        <v>1022</v>
      </c>
      <c r="AB16" s="587">
        <v>0</v>
      </c>
      <c r="AC16" s="587">
        <v>0</v>
      </c>
      <c r="AD16" s="588">
        <f t="shared" si="0"/>
        <v>0</v>
      </c>
      <c r="AE16" s="869"/>
      <c r="AF16" s="871"/>
      <c r="AG16" s="290"/>
      <c r="AH16" s="872"/>
      <c r="AI16" s="872"/>
      <c r="AJ16" s="872"/>
      <c r="AK16" s="982"/>
      <c r="AL16" s="870"/>
      <c r="AM16" s="869"/>
      <c r="AN16" s="869"/>
      <c r="AO16" s="871"/>
      <c r="AP16" s="871"/>
      <c r="AQ16" s="543"/>
      <c r="AR16" s="870"/>
    </row>
    <row r="17" spans="1:44" ht="14" thickBot="1">
      <c r="A17" s="294" t="s">
        <v>314</v>
      </c>
      <c r="B17" s="264" t="s">
        <v>1020</v>
      </c>
      <c r="C17" s="346">
        <v>1</v>
      </c>
      <c r="D17" s="347">
        <v>1</v>
      </c>
      <c r="E17" s="347">
        <v>1</v>
      </c>
      <c r="F17" s="347">
        <v>1</v>
      </c>
      <c r="G17" s="347">
        <v>1</v>
      </c>
      <c r="H17" s="347">
        <v>1</v>
      </c>
      <c r="I17" s="347">
        <v>1</v>
      </c>
      <c r="J17" s="347">
        <v>1</v>
      </c>
      <c r="K17" s="347">
        <v>1</v>
      </c>
      <c r="L17" s="347">
        <v>1</v>
      </c>
      <c r="M17" s="347">
        <v>1</v>
      </c>
      <c r="N17" s="347">
        <v>1</v>
      </c>
      <c r="O17" s="347">
        <v>1</v>
      </c>
      <c r="P17" s="347">
        <v>1</v>
      </c>
      <c r="Q17" s="347">
        <v>1</v>
      </c>
      <c r="R17" s="347">
        <v>1</v>
      </c>
      <c r="S17" s="347">
        <v>1</v>
      </c>
      <c r="T17" s="347">
        <v>1</v>
      </c>
      <c r="U17" s="347"/>
      <c r="V17" s="347"/>
      <c r="W17" s="347"/>
      <c r="X17" s="347"/>
      <c r="Y17" s="347"/>
      <c r="Z17" s="347"/>
      <c r="AA17" s="589" t="s">
        <v>1022</v>
      </c>
      <c r="AB17" s="587">
        <v>0</v>
      </c>
      <c r="AC17" s="587">
        <v>0</v>
      </c>
      <c r="AD17" s="588">
        <f t="shared" si="0"/>
        <v>0</v>
      </c>
      <c r="AE17" s="869">
        <v>1750</v>
      </c>
      <c r="AF17" s="871">
        <v>2100</v>
      </c>
      <c r="AG17" s="290">
        <v>680</v>
      </c>
      <c r="AH17" s="872">
        <f t="shared" si="1"/>
        <v>1190000</v>
      </c>
      <c r="AI17" s="872">
        <f t="shared" si="2"/>
        <v>1428000</v>
      </c>
      <c r="AJ17" s="872">
        <f t="shared" si="3"/>
        <v>238000</v>
      </c>
      <c r="AK17" s="982"/>
      <c r="AL17" s="870"/>
      <c r="AM17" s="869"/>
      <c r="AN17" s="869"/>
      <c r="AO17" s="871"/>
      <c r="AP17" s="871"/>
      <c r="AQ17" s="543"/>
      <c r="AR17" s="870"/>
    </row>
    <row r="18" spans="1:44" ht="14" thickBot="1">
      <c r="A18" s="294" t="s">
        <v>155</v>
      </c>
      <c r="B18" s="264" t="s">
        <v>1020</v>
      </c>
      <c r="C18" s="346"/>
      <c r="D18" s="347"/>
      <c r="E18" s="347"/>
      <c r="F18" s="347"/>
      <c r="G18" s="347"/>
      <c r="H18" s="347"/>
      <c r="I18" s="347"/>
      <c r="J18" s="347"/>
      <c r="K18" s="347">
        <v>1</v>
      </c>
      <c r="L18" s="347">
        <v>1</v>
      </c>
      <c r="M18" s="347">
        <v>1</v>
      </c>
      <c r="N18" s="347">
        <v>1</v>
      </c>
      <c r="O18" s="865">
        <v>1</v>
      </c>
      <c r="P18" s="865">
        <v>1</v>
      </c>
      <c r="Q18" s="865">
        <v>1</v>
      </c>
      <c r="R18" s="865">
        <v>1</v>
      </c>
      <c r="S18" s="865">
        <v>1</v>
      </c>
      <c r="T18" s="865">
        <v>1</v>
      </c>
      <c r="U18" s="865">
        <v>1</v>
      </c>
      <c r="V18" s="865">
        <v>1</v>
      </c>
      <c r="W18" s="865">
        <v>1</v>
      </c>
      <c r="X18" s="865">
        <v>1</v>
      </c>
      <c r="Y18" s="865">
        <v>1</v>
      </c>
      <c r="Z18" s="347">
        <v>1</v>
      </c>
      <c r="AA18" s="589" t="s">
        <v>1022</v>
      </c>
      <c r="AB18" s="587">
        <v>0</v>
      </c>
      <c r="AC18" s="587">
        <v>0</v>
      </c>
      <c r="AD18" s="588">
        <f t="shared" si="0"/>
        <v>0</v>
      </c>
      <c r="AE18" s="869">
        <v>1400</v>
      </c>
      <c r="AF18" s="871">
        <v>1650</v>
      </c>
      <c r="AG18" s="290">
        <v>600</v>
      </c>
      <c r="AH18" s="872">
        <f t="shared" si="1"/>
        <v>840000</v>
      </c>
      <c r="AI18" s="872">
        <f t="shared" si="2"/>
        <v>990000</v>
      </c>
      <c r="AJ18" s="872">
        <f t="shared" si="3"/>
        <v>150000</v>
      </c>
      <c r="AK18" s="982"/>
      <c r="AL18" s="870"/>
      <c r="AM18" s="869"/>
      <c r="AN18" s="869"/>
      <c r="AO18" s="871"/>
      <c r="AP18" s="871"/>
      <c r="AQ18" s="543"/>
      <c r="AR18" s="870"/>
    </row>
    <row r="19" spans="1:44" ht="14" thickBot="1">
      <c r="A19" s="294" t="s">
        <v>156</v>
      </c>
      <c r="B19" s="264" t="s">
        <v>1020</v>
      </c>
      <c r="C19" s="346"/>
      <c r="D19" s="347"/>
      <c r="E19" s="347"/>
      <c r="F19" s="347"/>
      <c r="G19" s="347"/>
      <c r="H19" s="347"/>
      <c r="I19" s="347"/>
      <c r="J19" s="347"/>
      <c r="K19" s="347"/>
      <c r="L19" s="347"/>
      <c r="M19" s="347"/>
      <c r="N19" s="347"/>
      <c r="O19" s="347"/>
      <c r="P19" s="347"/>
      <c r="Q19" s="347"/>
      <c r="R19" s="347"/>
      <c r="S19" s="347"/>
      <c r="T19" s="347"/>
      <c r="U19" s="347"/>
      <c r="V19" s="347"/>
      <c r="W19" s="347">
        <v>1</v>
      </c>
      <c r="X19" s="347">
        <v>1</v>
      </c>
      <c r="Y19" s="347">
        <v>1</v>
      </c>
      <c r="Z19" s="347">
        <v>1</v>
      </c>
      <c r="AA19" s="589" t="s">
        <v>1022</v>
      </c>
      <c r="AB19" s="587">
        <v>0</v>
      </c>
      <c r="AC19" s="587">
        <v>0</v>
      </c>
      <c r="AD19" s="588">
        <f t="shared" si="0"/>
        <v>0</v>
      </c>
      <c r="AE19" s="869">
        <v>150</v>
      </c>
      <c r="AF19" s="871">
        <v>180</v>
      </c>
      <c r="AG19" s="290">
        <v>500</v>
      </c>
      <c r="AH19" s="872">
        <f t="shared" si="1"/>
        <v>75000</v>
      </c>
      <c r="AI19" s="872">
        <f t="shared" si="2"/>
        <v>90000</v>
      </c>
      <c r="AJ19" s="872">
        <f t="shared" si="3"/>
        <v>15000</v>
      </c>
      <c r="AK19" s="982"/>
      <c r="AL19" s="870"/>
      <c r="AM19" s="869"/>
      <c r="AN19" s="869"/>
      <c r="AO19" s="871"/>
      <c r="AP19" s="871"/>
      <c r="AQ19" s="543"/>
      <c r="AR19" s="870"/>
    </row>
    <row r="20" spans="1:44" ht="14" thickBot="1">
      <c r="A20" s="294" t="s">
        <v>157</v>
      </c>
      <c r="B20" s="264" t="s">
        <v>1020</v>
      </c>
      <c r="C20" s="346"/>
      <c r="D20" s="347"/>
      <c r="E20" s="347"/>
      <c r="F20" s="347"/>
      <c r="G20" s="347"/>
      <c r="H20" s="347"/>
      <c r="I20" s="347"/>
      <c r="J20" s="347"/>
      <c r="K20" s="347"/>
      <c r="L20" s="347"/>
      <c r="M20" s="347"/>
      <c r="N20" s="347"/>
      <c r="O20" s="347"/>
      <c r="P20" s="347"/>
      <c r="Q20" s="347"/>
      <c r="R20" s="347"/>
      <c r="S20" s="347"/>
      <c r="T20" s="347"/>
      <c r="U20" s="347"/>
      <c r="V20" s="347"/>
      <c r="W20" s="347">
        <v>1</v>
      </c>
      <c r="X20" s="347">
        <v>1</v>
      </c>
      <c r="Y20" s="347">
        <v>1</v>
      </c>
      <c r="Z20" s="347">
        <v>1</v>
      </c>
      <c r="AA20" s="589" t="s">
        <v>1022</v>
      </c>
      <c r="AB20" s="587">
        <v>0</v>
      </c>
      <c r="AC20" s="587">
        <v>0</v>
      </c>
      <c r="AD20" s="588">
        <f t="shared" si="0"/>
        <v>0</v>
      </c>
      <c r="AE20" s="869">
        <v>150</v>
      </c>
      <c r="AF20" s="871">
        <v>180</v>
      </c>
      <c r="AG20" s="290">
        <v>540</v>
      </c>
      <c r="AH20" s="872">
        <f t="shared" si="1"/>
        <v>81000</v>
      </c>
      <c r="AI20" s="872">
        <f t="shared" si="2"/>
        <v>97200</v>
      </c>
      <c r="AJ20" s="872">
        <f t="shared" si="3"/>
        <v>16200</v>
      </c>
      <c r="AK20" s="982"/>
      <c r="AL20" s="870"/>
      <c r="AM20" s="869"/>
      <c r="AN20" s="869"/>
      <c r="AO20" s="871"/>
      <c r="AP20" s="871"/>
      <c r="AQ20" s="543"/>
      <c r="AR20" s="870"/>
    </row>
    <row r="21" spans="1:44" ht="13" thickBot="1">
      <c r="A21" s="293" t="s">
        <v>382</v>
      </c>
      <c r="B21" s="264" t="s">
        <v>1020</v>
      </c>
      <c r="C21" s="346"/>
      <c r="D21" s="347"/>
      <c r="E21" s="347"/>
      <c r="F21" s="347"/>
      <c r="G21" s="347"/>
      <c r="H21" s="347"/>
      <c r="I21" s="347"/>
      <c r="J21" s="347"/>
      <c r="K21" s="347"/>
      <c r="L21" s="347"/>
      <c r="M21" s="347"/>
      <c r="N21" s="347"/>
      <c r="O21" s="347"/>
      <c r="P21" s="347"/>
      <c r="Q21" s="347"/>
      <c r="R21" s="347"/>
      <c r="S21" s="347"/>
      <c r="T21" s="347"/>
      <c r="U21" s="347"/>
      <c r="V21" s="347"/>
      <c r="W21" s="347"/>
      <c r="X21" s="347"/>
      <c r="Y21" s="347"/>
      <c r="Z21" s="347"/>
      <c r="AA21" s="589" t="s">
        <v>1022</v>
      </c>
      <c r="AB21" s="587">
        <v>0</v>
      </c>
      <c r="AC21" s="587">
        <v>0</v>
      </c>
      <c r="AD21" s="588">
        <f t="shared" si="0"/>
        <v>0</v>
      </c>
      <c r="AE21" s="869"/>
      <c r="AF21" s="871"/>
      <c r="AG21" s="290"/>
      <c r="AH21" s="872"/>
      <c r="AI21" s="872"/>
      <c r="AJ21" s="872"/>
      <c r="AK21" s="982"/>
      <c r="AL21" s="870"/>
      <c r="AM21" s="869"/>
      <c r="AN21" s="869"/>
      <c r="AO21" s="871"/>
      <c r="AP21" s="871"/>
      <c r="AQ21" s="543"/>
      <c r="AR21" s="870"/>
    </row>
    <row r="22" spans="1:44" ht="14" thickBot="1">
      <c r="A22" s="294" t="s">
        <v>314</v>
      </c>
      <c r="B22" s="264" t="s">
        <v>1020</v>
      </c>
      <c r="C22" s="346"/>
      <c r="D22" s="347"/>
      <c r="E22" s="347">
        <v>1</v>
      </c>
      <c r="F22" s="347">
        <v>1</v>
      </c>
      <c r="G22" s="347">
        <v>1</v>
      </c>
      <c r="H22" s="347">
        <v>1</v>
      </c>
      <c r="I22" s="347">
        <v>1</v>
      </c>
      <c r="J22" s="347">
        <v>1</v>
      </c>
      <c r="K22" s="347">
        <v>1</v>
      </c>
      <c r="L22" s="347">
        <v>1</v>
      </c>
      <c r="M22" s="347">
        <v>1</v>
      </c>
      <c r="N22" s="347">
        <v>1</v>
      </c>
      <c r="O22" s="347"/>
      <c r="P22" s="347"/>
      <c r="Q22" s="347"/>
      <c r="R22" s="347"/>
      <c r="S22" s="347"/>
      <c r="T22" s="347"/>
      <c r="U22" s="347"/>
      <c r="V22" s="347"/>
      <c r="W22" s="347"/>
      <c r="X22" s="347"/>
      <c r="Y22" s="347"/>
      <c r="Z22" s="347"/>
      <c r="AA22" s="589" t="s">
        <v>1022</v>
      </c>
      <c r="AB22" s="587">
        <v>0</v>
      </c>
      <c r="AC22" s="587">
        <v>0</v>
      </c>
      <c r="AD22" s="588">
        <f t="shared" si="0"/>
        <v>0</v>
      </c>
      <c r="AE22" s="869">
        <v>550</v>
      </c>
      <c r="AF22" s="871">
        <v>690</v>
      </c>
      <c r="AG22" s="290">
        <v>680</v>
      </c>
      <c r="AH22" s="872">
        <f t="shared" si="1"/>
        <v>374000</v>
      </c>
      <c r="AI22" s="872">
        <f t="shared" si="2"/>
        <v>469200</v>
      </c>
      <c r="AJ22" s="872">
        <f t="shared" si="3"/>
        <v>95200</v>
      </c>
      <c r="AK22" s="982"/>
      <c r="AL22" s="870"/>
      <c r="AM22" s="869"/>
      <c r="AN22" s="869"/>
      <c r="AO22" s="871"/>
      <c r="AP22" s="871"/>
      <c r="AQ22" s="543"/>
      <c r="AR22" s="870"/>
    </row>
    <row r="23" spans="1:44" ht="14" thickBot="1">
      <c r="A23" s="294" t="s">
        <v>155</v>
      </c>
      <c r="B23" s="264" t="s">
        <v>1020</v>
      </c>
      <c r="C23" s="346"/>
      <c r="D23" s="347"/>
      <c r="E23" s="347"/>
      <c r="F23" s="347"/>
      <c r="G23" s="347"/>
      <c r="H23" s="347"/>
      <c r="I23" s="347"/>
      <c r="J23" s="347"/>
      <c r="K23" s="347">
        <v>1</v>
      </c>
      <c r="L23" s="347">
        <v>1</v>
      </c>
      <c r="M23" s="347">
        <v>1</v>
      </c>
      <c r="N23" s="347">
        <v>1</v>
      </c>
      <c r="O23" s="347">
        <v>1</v>
      </c>
      <c r="P23" s="347">
        <v>1</v>
      </c>
      <c r="Q23" s="347">
        <v>1</v>
      </c>
      <c r="R23" s="347">
        <v>1</v>
      </c>
      <c r="S23" s="347">
        <v>1</v>
      </c>
      <c r="T23" s="347">
        <v>1</v>
      </c>
      <c r="U23" s="347">
        <v>1</v>
      </c>
      <c r="V23" s="347">
        <v>1</v>
      </c>
      <c r="W23" s="347">
        <v>1</v>
      </c>
      <c r="X23" s="347">
        <v>1</v>
      </c>
      <c r="Y23" s="347">
        <v>1</v>
      </c>
      <c r="Z23" s="347">
        <v>1</v>
      </c>
      <c r="AA23" s="589" t="s">
        <v>1022</v>
      </c>
      <c r="AB23" s="587">
        <v>0</v>
      </c>
      <c r="AC23" s="587">
        <v>0</v>
      </c>
      <c r="AD23" s="588">
        <f t="shared" si="0"/>
        <v>0</v>
      </c>
      <c r="AE23" s="869">
        <v>2200</v>
      </c>
      <c r="AF23" s="871">
        <v>2450</v>
      </c>
      <c r="AG23" s="290">
        <v>600</v>
      </c>
      <c r="AH23" s="872">
        <f t="shared" si="1"/>
        <v>1320000</v>
      </c>
      <c r="AI23" s="872">
        <f t="shared" si="2"/>
        <v>1470000</v>
      </c>
      <c r="AJ23" s="872">
        <f t="shared" si="3"/>
        <v>150000</v>
      </c>
      <c r="AK23" s="982"/>
      <c r="AL23" s="870"/>
      <c r="AM23" s="869"/>
      <c r="AN23" s="869"/>
      <c r="AO23" s="871"/>
      <c r="AP23" s="871"/>
      <c r="AQ23" s="543"/>
      <c r="AR23" s="870"/>
    </row>
    <row r="24" spans="1:44" ht="14" thickBot="1">
      <c r="A24" s="294" t="s">
        <v>156</v>
      </c>
      <c r="B24" s="264" t="s">
        <v>1020</v>
      </c>
      <c r="C24" s="346"/>
      <c r="D24" s="347"/>
      <c r="E24" s="347"/>
      <c r="F24" s="347"/>
      <c r="G24" s="347"/>
      <c r="H24" s="347"/>
      <c r="I24" s="347"/>
      <c r="J24" s="347"/>
      <c r="K24" s="347"/>
      <c r="L24" s="347"/>
      <c r="M24" s="347"/>
      <c r="N24" s="347"/>
      <c r="O24" s="347"/>
      <c r="P24" s="347"/>
      <c r="Q24" s="347"/>
      <c r="R24" s="347"/>
      <c r="S24" s="347"/>
      <c r="T24" s="347"/>
      <c r="U24" s="347"/>
      <c r="V24" s="347"/>
      <c r="W24" s="347">
        <v>1</v>
      </c>
      <c r="X24" s="347">
        <v>1</v>
      </c>
      <c r="Y24" s="347">
        <v>1</v>
      </c>
      <c r="Z24" s="347">
        <v>1</v>
      </c>
      <c r="AA24" s="589" t="s">
        <v>1022</v>
      </c>
      <c r="AB24" s="587">
        <v>0</v>
      </c>
      <c r="AC24" s="587">
        <v>0</v>
      </c>
      <c r="AD24" s="588">
        <f t="shared" si="0"/>
        <v>0</v>
      </c>
      <c r="AE24" s="869">
        <v>230</v>
      </c>
      <c r="AF24" s="871">
        <v>260</v>
      </c>
      <c r="AG24" s="290">
        <v>500</v>
      </c>
      <c r="AH24" s="872">
        <f t="shared" si="1"/>
        <v>115000</v>
      </c>
      <c r="AI24" s="872">
        <f t="shared" si="2"/>
        <v>130000</v>
      </c>
      <c r="AJ24" s="872">
        <f t="shared" si="3"/>
        <v>15000</v>
      </c>
      <c r="AK24" s="982"/>
      <c r="AL24" s="870"/>
      <c r="AM24" s="869"/>
      <c r="AN24" s="869"/>
      <c r="AO24" s="871"/>
      <c r="AP24" s="871"/>
      <c r="AQ24" s="543"/>
      <c r="AR24" s="870"/>
    </row>
    <row r="25" spans="1:44" ht="14" thickBot="1">
      <c r="A25" s="294" t="s">
        <v>157</v>
      </c>
      <c r="B25" s="264" t="s">
        <v>1020</v>
      </c>
      <c r="C25" s="346"/>
      <c r="D25" s="347"/>
      <c r="E25" s="347"/>
      <c r="F25" s="347"/>
      <c r="G25" s="347"/>
      <c r="H25" s="347"/>
      <c r="I25" s="347"/>
      <c r="J25" s="347"/>
      <c r="K25" s="347"/>
      <c r="L25" s="347"/>
      <c r="M25" s="347"/>
      <c r="N25" s="347"/>
      <c r="O25" s="347"/>
      <c r="P25" s="347"/>
      <c r="Q25" s="347"/>
      <c r="R25" s="347"/>
      <c r="S25" s="347"/>
      <c r="T25" s="347"/>
      <c r="U25" s="347"/>
      <c r="V25" s="347"/>
      <c r="W25" s="347">
        <v>1</v>
      </c>
      <c r="X25" s="347">
        <v>1</v>
      </c>
      <c r="Y25" s="347">
        <v>1</v>
      </c>
      <c r="Z25" s="347">
        <v>1</v>
      </c>
      <c r="AA25" s="589" t="s">
        <v>1022</v>
      </c>
      <c r="AB25" s="587">
        <v>0</v>
      </c>
      <c r="AC25" s="587">
        <v>0</v>
      </c>
      <c r="AD25" s="588">
        <f t="shared" si="0"/>
        <v>0</v>
      </c>
      <c r="AE25" s="869">
        <v>150</v>
      </c>
      <c r="AF25" s="871">
        <v>180</v>
      </c>
      <c r="AG25" s="290">
        <v>540</v>
      </c>
      <c r="AH25" s="872">
        <f t="shared" si="1"/>
        <v>81000</v>
      </c>
      <c r="AI25" s="872">
        <f t="shared" si="2"/>
        <v>97200</v>
      </c>
      <c r="AJ25" s="872">
        <f t="shared" si="3"/>
        <v>16200</v>
      </c>
      <c r="AK25" s="982"/>
      <c r="AL25" s="870"/>
      <c r="AM25" s="869"/>
      <c r="AN25" s="869"/>
      <c r="AO25" s="871"/>
      <c r="AP25" s="871"/>
      <c r="AQ25" s="543"/>
      <c r="AR25" s="870"/>
    </row>
    <row r="26" spans="1:44" ht="13" thickBot="1">
      <c r="A26" s="293" t="s">
        <v>383</v>
      </c>
      <c r="B26" s="264" t="s">
        <v>1020</v>
      </c>
      <c r="C26" s="346"/>
      <c r="D26" s="347"/>
      <c r="E26" s="347"/>
      <c r="F26" s="347"/>
      <c r="G26" s="347"/>
      <c r="H26" s="347"/>
      <c r="I26" s="347"/>
      <c r="J26" s="347"/>
      <c r="K26" s="347"/>
      <c r="L26" s="347"/>
      <c r="M26" s="347"/>
      <c r="N26" s="347"/>
      <c r="O26" s="347"/>
      <c r="P26" s="347"/>
      <c r="Q26" s="347"/>
      <c r="R26" s="347"/>
      <c r="S26" s="347"/>
      <c r="T26" s="347"/>
      <c r="U26" s="347"/>
      <c r="V26" s="347"/>
      <c r="W26" s="347"/>
      <c r="X26" s="347"/>
      <c r="Y26" s="347"/>
      <c r="Z26" s="347"/>
      <c r="AA26" s="589" t="s">
        <v>1022</v>
      </c>
      <c r="AB26" s="587">
        <v>0</v>
      </c>
      <c r="AC26" s="587">
        <v>0</v>
      </c>
      <c r="AD26" s="588">
        <f t="shared" si="0"/>
        <v>0</v>
      </c>
      <c r="AE26" s="869"/>
      <c r="AF26" s="871"/>
      <c r="AG26" s="290"/>
      <c r="AH26" s="872"/>
      <c r="AI26" s="872"/>
      <c r="AJ26" s="872"/>
      <c r="AK26" s="982"/>
      <c r="AL26" s="870"/>
      <c r="AM26" s="869"/>
      <c r="AN26" s="869"/>
      <c r="AO26" s="871"/>
      <c r="AP26" s="871"/>
      <c r="AQ26" s="543"/>
      <c r="AR26" s="870"/>
    </row>
    <row r="27" spans="1:44" ht="14" thickBot="1">
      <c r="A27" s="294" t="s">
        <v>314</v>
      </c>
      <c r="B27" s="264" t="s">
        <v>1020</v>
      </c>
      <c r="C27" s="346">
        <v>1</v>
      </c>
      <c r="D27" s="347">
        <v>1</v>
      </c>
      <c r="E27" s="347">
        <v>1</v>
      </c>
      <c r="F27" s="347">
        <v>1</v>
      </c>
      <c r="G27" s="347">
        <v>1</v>
      </c>
      <c r="H27" s="347">
        <v>1</v>
      </c>
      <c r="I27" s="347">
        <v>1</v>
      </c>
      <c r="J27" s="347">
        <v>1</v>
      </c>
      <c r="K27" s="347">
        <v>1</v>
      </c>
      <c r="L27" s="347">
        <v>1</v>
      </c>
      <c r="M27" s="347">
        <v>1</v>
      </c>
      <c r="N27" s="347">
        <v>1</v>
      </c>
      <c r="O27" s="347">
        <v>1</v>
      </c>
      <c r="P27" s="347">
        <v>1</v>
      </c>
      <c r="Q27" s="347">
        <v>1</v>
      </c>
      <c r="R27" s="347">
        <v>1</v>
      </c>
      <c r="S27" s="347">
        <v>1</v>
      </c>
      <c r="T27" s="347">
        <v>1</v>
      </c>
      <c r="U27" s="347">
        <v>1</v>
      </c>
      <c r="V27" s="347"/>
      <c r="W27" s="347"/>
      <c r="X27" s="347"/>
      <c r="Y27" s="347"/>
      <c r="Z27" s="347"/>
      <c r="AA27" s="589" t="s">
        <v>1022</v>
      </c>
      <c r="AB27" s="587">
        <v>0</v>
      </c>
      <c r="AC27" s="587">
        <v>0</v>
      </c>
      <c r="AD27" s="588">
        <f t="shared" si="0"/>
        <v>0</v>
      </c>
      <c r="AE27" s="869">
        <v>730</v>
      </c>
      <c r="AF27" s="871">
        <v>810</v>
      </c>
      <c r="AG27" s="290">
        <v>680</v>
      </c>
      <c r="AH27" s="872">
        <f t="shared" si="1"/>
        <v>496400</v>
      </c>
      <c r="AI27" s="872">
        <f t="shared" si="2"/>
        <v>550800</v>
      </c>
      <c r="AJ27" s="872">
        <f t="shared" si="3"/>
        <v>54400</v>
      </c>
      <c r="AK27" s="982"/>
      <c r="AL27" s="870"/>
      <c r="AM27" s="869"/>
      <c r="AN27" s="869"/>
      <c r="AO27" s="871"/>
      <c r="AP27" s="871"/>
      <c r="AQ27" s="543"/>
      <c r="AR27" s="870"/>
    </row>
    <row r="28" spans="1:44" ht="14" thickBot="1">
      <c r="A28" s="294" t="s">
        <v>155</v>
      </c>
      <c r="B28" s="264" t="s">
        <v>1020</v>
      </c>
      <c r="C28" s="346"/>
      <c r="D28" s="347"/>
      <c r="E28" s="347"/>
      <c r="F28" s="347"/>
      <c r="G28" s="347"/>
      <c r="H28" s="347"/>
      <c r="I28" s="347"/>
      <c r="J28" s="347"/>
      <c r="K28" s="347">
        <v>1</v>
      </c>
      <c r="L28" s="347">
        <v>1</v>
      </c>
      <c r="M28" s="347">
        <v>1</v>
      </c>
      <c r="N28" s="347">
        <v>1</v>
      </c>
      <c r="O28" s="865">
        <v>1</v>
      </c>
      <c r="P28" s="865">
        <v>1</v>
      </c>
      <c r="Q28" s="865">
        <v>1</v>
      </c>
      <c r="R28" s="865">
        <v>1</v>
      </c>
      <c r="S28" s="865">
        <v>1</v>
      </c>
      <c r="T28" s="865">
        <v>1</v>
      </c>
      <c r="U28" s="865">
        <v>1</v>
      </c>
      <c r="V28" s="865">
        <v>1</v>
      </c>
      <c r="W28" s="865">
        <v>1</v>
      </c>
      <c r="X28" s="865">
        <v>1</v>
      </c>
      <c r="Y28" s="865">
        <v>1</v>
      </c>
      <c r="Z28" s="347">
        <v>1</v>
      </c>
      <c r="AA28" s="589" t="s">
        <v>1022</v>
      </c>
      <c r="AB28" s="587">
        <v>0</v>
      </c>
      <c r="AC28" s="587">
        <v>0</v>
      </c>
      <c r="AD28" s="588">
        <f t="shared" si="0"/>
        <v>0</v>
      </c>
      <c r="AE28" s="869">
        <v>620</v>
      </c>
      <c r="AF28" s="871">
        <v>750</v>
      </c>
      <c r="AG28" s="290">
        <v>600</v>
      </c>
      <c r="AH28" s="872">
        <f t="shared" si="1"/>
        <v>372000</v>
      </c>
      <c r="AI28" s="872">
        <f t="shared" si="2"/>
        <v>450000</v>
      </c>
      <c r="AJ28" s="872">
        <f t="shared" si="3"/>
        <v>78000</v>
      </c>
      <c r="AK28" s="982"/>
      <c r="AL28" s="870"/>
      <c r="AM28" s="869"/>
      <c r="AN28" s="869"/>
      <c r="AO28" s="871"/>
      <c r="AP28" s="871"/>
      <c r="AQ28" s="543"/>
      <c r="AR28" s="870"/>
    </row>
    <row r="29" spans="1:44" ht="14" thickBot="1">
      <c r="A29" s="294" t="s">
        <v>156</v>
      </c>
      <c r="B29" s="264" t="s">
        <v>1020</v>
      </c>
      <c r="C29" s="346"/>
      <c r="D29" s="347"/>
      <c r="E29" s="347"/>
      <c r="F29" s="347"/>
      <c r="G29" s="347"/>
      <c r="H29" s="347"/>
      <c r="I29" s="347"/>
      <c r="J29" s="347"/>
      <c r="K29" s="347"/>
      <c r="L29" s="347"/>
      <c r="M29" s="347"/>
      <c r="N29" s="347"/>
      <c r="O29" s="347"/>
      <c r="P29" s="347"/>
      <c r="Q29" s="347"/>
      <c r="R29" s="347"/>
      <c r="S29" s="347"/>
      <c r="T29" s="347">
        <v>1</v>
      </c>
      <c r="U29" s="347">
        <v>1</v>
      </c>
      <c r="V29" s="347">
        <v>1</v>
      </c>
      <c r="W29" s="347">
        <v>1</v>
      </c>
      <c r="X29" s="347">
        <v>1</v>
      </c>
      <c r="Y29" s="347">
        <v>1</v>
      </c>
      <c r="Z29" s="347">
        <v>1</v>
      </c>
      <c r="AA29" s="589" t="s">
        <v>1022</v>
      </c>
      <c r="AB29" s="587">
        <v>0</v>
      </c>
      <c r="AC29" s="587">
        <v>0</v>
      </c>
      <c r="AD29" s="588">
        <f t="shared" si="0"/>
        <v>0</v>
      </c>
      <c r="AE29" s="869">
        <v>190</v>
      </c>
      <c r="AF29" s="871">
        <v>240</v>
      </c>
      <c r="AG29" s="290">
        <v>500</v>
      </c>
      <c r="AH29" s="872">
        <f t="shared" si="1"/>
        <v>95000</v>
      </c>
      <c r="AI29" s="872">
        <f t="shared" si="2"/>
        <v>120000</v>
      </c>
      <c r="AJ29" s="872">
        <f t="shared" si="3"/>
        <v>25000</v>
      </c>
      <c r="AK29" s="982"/>
      <c r="AL29" s="870"/>
      <c r="AM29" s="869"/>
      <c r="AN29" s="869"/>
      <c r="AO29" s="871"/>
      <c r="AP29" s="871"/>
      <c r="AQ29" s="543"/>
      <c r="AR29" s="870"/>
    </row>
    <row r="30" spans="1:44" ht="14" thickBot="1">
      <c r="A30" s="294" t="s">
        <v>157</v>
      </c>
      <c r="B30" s="264" t="s">
        <v>1020</v>
      </c>
      <c r="C30" s="346"/>
      <c r="D30" s="347"/>
      <c r="E30" s="347"/>
      <c r="F30" s="347"/>
      <c r="G30" s="347"/>
      <c r="H30" s="347"/>
      <c r="I30" s="347"/>
      <c r="J30" s="347"/>
      <c r="K30" s="347"/>
      <c r="L30" s="347"/>
      <c r="M30" s="347"/>
      <c r="N30" s="347"/>
      <c r="O30" s="347"/>
      <c r="P30" s="347"/>
      <c r="Q30" s="347"/>
      <c r="R30" s="347"/>
      <c r="S30" s="347"/>
      <c r="T30" s="347"/>
      <c r="U30" s="347"/>
      <c r="V30" s="347"/>
      <c r="W30" s="347">
        <v>1</v>
      </c>
      <c r="X30" s="347">
        <v>1</v>
      </c>
      <c r="Y30" s="347">
        <v>1</v>
      </c>
      <c r="Z30" s="347">
        <v>1</v>
      </c>
      <c r="AA30" s="589" t="s">
        <v>1022</v>
      </c>
      <c r="AB30" s="587">
        <v>0</v>
      </c>
      <c r="AC30" s="587">
        <v>0</v>
      </c>
      <c r="AD30" s="588">
        <f t="shared" si="0"/>
        <v>0</v>
      </c>
      <c r="AE30" s="869">
        <v>70</v>
      </c>
      <c r="AF30" s="871">
        <v>95</v>
      </c>
      <c r="AG30" s="290">
        <v>540</v>
      </c>
      <c r="AH30" s="872">
        <f t="shared" si="1"/>
        <v>37800</v>
      </c>
      <c r="AI30" s="872">
        <f t="shared" si="2"/>
        <v>51300</v>
      </c>
      <c r="AJ30" s="872">
        <f>AI30-AH30</f>
        <v>13500</v>
      </c>
      <c r="AK30" s="982"/>
      <c r="AL30" s="870"/>
      <c r="AM30" s="869"/>
      <c r="AN30" s="869"/>
      <c r="AO30" s="871"/>
      <c r="AP30" s="871"/>
      <c r="AQ30" s="543"/>
      <c r="AR30" s="870"/>
    </row>
    <row r="31" spans="1:44" ht="13" thickBot="1">
      <c r="A31" s="258" t="s">
        <v>159</v>
      </c>
      <c r="B31" s="157"/>
      <c r="C31" s="157"/>
      <c r="D31" s="157"/>
      <c r="E31" s="157"/>
      <c r="F31" s="157"/>
      <c r="G31" s="157"/>
      <c r="H31" s="157"/>
      <c r="I31" s="157"/>
      <c r="J31" s="157"/>
      <c r="K31" s="157"/>
      <c r="L31" s="157"/>
      <c r="M31" s="157"/>
      <c r="N31" s="157"/>
      <c r="O31" s="157"/>
      <c r="P31" s="157"/>
      <c r="Q31" s="157"/>
      <c r="R31" s="157"/>
      <c r="S31" s="157"/>
      <c r="T31" s="157"/>
      <c r="U31" s="157"/>
      <c r="V31" s="157"/>
      <c r="W31" s="157"/>
      <c r="X31" s="157"/>
      <c r="Y31" s="157"/>
      <c r="Z31" s="157"/>
      <c r="AA31" s="585"/>
      <c r="AB31" s="585"/>
      <c r="AC31" s="585"/>
      <c r="AD31" s="585">
        <f t="shared" ref="AD31:AJ31" si="4">SUM(AD6:AD30)</f>
        <v>0</v>
      </c>
      <c r="AE31" s="276">
        <f t="shared" si="4"/>
        <v>13595</v>
      </c>
      <c r="AF31" s="276">
        <f t="shared" si="4"/>
        <v>16065</v>
      </c>
      <c r="AG31" s="276">
        <f t="shared" si="4"/>
        <v>11600</v>
      </c>
      <c r="AH31" s="873">
        <f t="shared" si="4"/>
        <v>8382100</v>
      </c>
      <c r="AI31" s="873">
        <f t="shared" si="4"/>
        <v>9914700</v>
      </c>
      <c r="AJ31" s="873">
        <f t="shared" si="4"/>
        <v>1532600</v>
      </c>
      <c r="AK31" s="874">
        <v>1250000</v>
      </c>
      <c r="AL31" s="334"/>
      <c r="AM31" s="276"/>
      <c r="AN31" s="276">
        <f>SUM(AN6:AN30)</f>
        <v>0</v>
      </c>
      <c r="AO31" s="276">
        <f>SUM(AO6:AO30)</f>
        <v>0</v>
      </c>
      <c r="AP31" s="276">
        <f>SUM(AP6:AP30)</f>
        <v>0</v>
      </c>
      <c r="AQ31" s="281">
        <f>SUM(AQ6:AQ30)</f>
        <v>0</v>
      </c>
      <c r="AR31" s="281"/>
    </row>
  </sheetData>
  <mergeCells count="8">
    <mergeCell ref="AK4:AK30"/>
    <mergeCell ref="AR4:AR5"/>
    <mergeCell ref="A1:X1"/>
    <mergeCell ref="AE1:AL1"/>
    <mergeCell ref="AA2:AL2"/>
    <mergeCell ref="AM2:AR2"/>
    <mergeCell ref="AA3:AD3"/>
    <mergeCell ref="AE3:AL3"/>
  </mergeCells>
  <conditionalFormatting sqref="C8:N8 C13:N13 C18:N18 C28:N28 C6:AD6 Z13 Z18 Z28 C14:Z17 C29:Z30 C9:Z12 C19:Z27 Z8 AA8:AA30 C7:AA7 AB7:AD30">
    <cfRule type="colorScale" priority="5">
      <colorScale>
        <cfvo type="num" val="0"/>
        <cfvo type="num" val="1"/>
        <color theme="0"/>
        <color theme="2" tint="-0.249977111117893"/>
      </colorScale>
    </cfRule>
  </conditionalFormatting>
  <conditionalFormatting sqref="O8:Y8">
    <cfRule type="colorScale" priority="4">
      <colorScale>
        <cfvo type="num" val="0"/>
        <cfvo type="num" val="1"/>
        <color theme="0"/>
        <color theme="2" tint="-0.249977111117893"/>
      </colorScale>
    </cfRule>
  </conditionalFormatting>
  <conditionalFormatting sqref="O13:Y13">
    <cfRule type="colorScale" priority="3">
      <colorScale>
        <cfvo type="num" val="0"/>
        <cfvo type="num" val="1"/>
        <color theme="0"/>
        <color theme="2" tint="-0.249977111117893"/>
      </colorScale>
    </cfRule>
  </conditionalFormatting>
  <conditionalFormatting sqref="O18:Y18">
    <cfRule type="colorScale" priority="2">
      <colorScale>
        <cfvo type="num" val="0"/>
        <cfvo type="num" val="1"/>
        <color theme="0"/>
        <color theme="2" tint="-0.249977111117893"/>
      </colorScale>
    </cfRule>
  </conditionalFormatting>
  <conditionalFormatting sqref="O28:Y28">
    <cfRule type="colorScale" priority="1">
      <colorScale>
        <cfvo type="num" val="0"/>
        <cfvo type="num" val="1"/>
        <color theme="0"/>
        <color theme="2" tint="-0.249977111117893"/>
      </colorScale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21"/>
  <sheetViews>
    <sheetView view="pageBreakPreview" zoomScale="60" zoomScaleNormal="100" workbookViewId="0"/>
  </sheetViews>
  <sheetFormatPr baseColWidth="10" defaultColWidth="8.83203125" defaultRowHeight="15"/>
  <cols>
    <col min="1" max="1" width="25.5" customWidth="1"/>
    <col min="2" max="2" width="79" bestFit="1" customWidth="1"/>
    <col min="3" max="3" width="70" bestFit="1" customWidth="1"/>
  </cols>
  <sheetData>
    <row r="1" spans="1:3" ht="20" thickBot="1">
      <c r="A1" s="333" t="s">
        <v>261</v>
      </c>
    </row>
    <row r="2" spans="1:3" ht="16" thickBot="1">
      <c r="A2" s="340" t="s">
        <v>283</v>
      </c>
      <c r="B2" s="341" t="s">
        <v>284</v>
      </c>
      <c r="C2" s="342" t="s">
        <v>289</v>
      </c>
    </row>
    <row r="3" spans="1:3">
      <c r="A3" s="349" t="s">
        <v>262</v>
      </c>
      <c r="B3" s="343" t="s">
        <v>286</v>
      </c>
      <c r="C3" s="262" t="s">
        <v>285</v>
      </c>
    </row>
    <row r="4" spans="1:3">
      <c r="A4" s="350" t="s">
        <v>263</v>
      </c>
      <c r="B4" s="344" t="s">
        <v>287</v>
      </c>
      <c r="C4" s="345" t="s">
        <v>288</v>
      </c>
    </row>
    <row r="5" spans="1:3">
      <c r="A5" s="350" t="s">
        <v>264</v>
      </c>
      <c r="B5" s="344" t="s">
        <v>290</v>
      </c>
      <c r="C5" s="345" t="s">
        <v>288</v>
      </c>
    </row>
    <row r="6" spans="1:3">
      <c r="A6" s="350" t="s">
        <v>212</v>
      </c>
      <c r="B6" s="344" t="s">
        <v>291</v>
      </c>
      <c r="C6" s="260" t="s">
        <v>293</v>
      </c>
    </row>
    <row r="7" spans="1:3">
      <c r="A7" s="350" t="s">
        <v>265</v>
      </c>
      <c r="B7" s="344" t="s">
        <v>292</v>
      </c>
      <c r="C7" s="345" t="s">
        <v>288</v>
      </c>
    </row>
    <row r="8" spans="1:3">
      <c r="A8" s="350" t="s">
        <v>266</v>
      </c>
      <c r="B8" s="344" t="s">
        <v>294</v>
      </c>
      <c r="C8" s="260" t="s">
        <v>295</v>
      </c>
    </row>
    <row r="9" spans="1:3">
      <c r="A9" s="350" t="s">
        <v>267</v>
      </c>
      <c r="B9" s="344" t="s">
        <v>296</v>
      </c>
      <c r="C9" s="345" t="s">
        <v>288</v>
      </c>
    </row>
    <row r="10" spans="1:3">
      <c r="A10" s="350" t="s">
        <v>268</v>
      </c>
      <c r="B10" s="344" t="s">
        <v>297</v>
      </c>
      <c r="C10" s="260" t="s">
        <v>295</v>
      </c>
    </row>
    <row r="11" spans="1:3">
      <c r="A11" s="350" t="s">
        <v>269</v>
      </c>
      <c r="B11" s="344" t="s">
        <v>298</v>
      </c>
      <c r="C11" s="260" t="s">
        <v>295</v>
      </c>
    </row>
    <row r="12" spans="1:3">
      <c r="A12" s="350" t="s">
        <v>270</v>
      </c>
      <c r="B12" s="344" t="s">
        <v>299</v>
      </c>
      <c r="C12" s="260" t="s">
        <v>295</v>
      </c>
    </row>
    <row r="13" spans="1:3">
      <c r="A13" s="350" t="s">
        <v>271</v>
      </c>
      <c r="B13" s="344" t="s">
        <v>300</v>
      </c>
      <c r="C13" s="260" t="s">
        <v>295</v>
      </c>
    </row>
    <row r="14" spans="1:3">
      <c r="A14" s="350" t="s">
        <v>272</v>
      </c>
      <c r="B14" s="344" t="s">
        <v>334</v>
      </c>
      <c r="C14" s="260" t="s">
        <v>301</v>
      </c>
    </row>
    <row r="15" spans="1:3">
      <c r="A15" s="350" t="s">
        <v>333</v>
      </c>
      <c r="B15" s="344" t="s">
        <v>335</v>
      </c>
      <c r="C15" s="260" t="s">
        <v>295</v>
      </c>
    </row>
    <row r="16" spans="1:3">
      <c r="A16" s="350" t="s">
        <v>277</v>
      </c>
      <c r="B16" s="344" t="s">
        <v>302</v>
      </c>
      <c r="C16" s="260" t="s">
        <v>303</v>
      </c>
    </row>
    <row r="17" spans="1:3">
      <c r="A17" s="350" t="s">
        <v>278</v>
      </c>
      <c r="B17" s="344" t="s">
        <v>304</v>
      </c>
      <c r="C17" s="260" t="s">
        <v>305</v>
      </c>
    </row>
    <row r="18" spans="1:3" ht="32">
      <c r="A18" s="350" t="s">
        <v>279</v>
      </c>
      <c r="B18" s="348" t="s">
        <v>306</v>
      </c>
      <c r="C18" s="351" t="s">
        <v>307</v>
      </c>
    </row>
    <row r="19" spans="1:3">
      <c r="A19" s="350" t="s">
        <v>280</v>
      </c>
      <c r="B19" s="344" t="s">
        <v>308</v>
      </c>
      <c r="C19" s="260" t="s">
        <v>309</v>
      </c>
    </row>
    <row r="20" spans="1:3">
      <c r="A20" s="350" t="s">
        <v>281</v>
      </c>
      <c r="B20" s="344" t="s">
        <v>310</v>
      </c>
      <c r="C20" s="260" t="s">
        <v>312</v>
      </c>
    </row>
    <row r="21" spans="1:3">
      <c r="A21" s="350" t="s">
        <v>282</v>
      </c>
      <c r="B21" s="344" t="s">
        <v>311</v>
      </c>
      <c r="C21" s="260" t="s">
        <v>312</v>
      </c>
    </row>
  </sheetData>
  <sheetProtection password="C3D8" sheet="1" objects="1" scenarios="1"/>
  <hyperlinks>
    <hyperlink ref="A3" location="Sumarizácia!R1C1" display="Sumarizácia" xr:uid="{00000000-0004-0000-0100-000000000000}"/>
    <hyperlink ref="A4" location="'CBA - Agendové IS'!R1C1" display="CBA" xr:uid="{00000000-0004-0000-0100-000001000000}"/>
    <hyperlink ref="A5" location="'Analyza citlivosti - AgendovéIS'!R1C1" display="Analyza citlivosti" xr:uid="{00000000-0004-0000-0100-000002000000}"/>
    <hyperlink ref="A6" location="'Prínosy - Agendové IS'!R1C1" display="Prínosy" xr:uid="{00000000-0004-0000-0100-000003000000}"/>
    <hyperlink ref="A7" location="'Výdavky - Agendové IS'!R1C1" display="Výdavky" xr:uid="{00000000-0004-0000-0100-000004000000}"/>
    <hyperlink ref="A8" location="'Parametre - Agendové IS'!R1C1" display="Parametre" xr:uid="{00000000-0004-0000-0100-000005000000}"/>
    <hyperlink ref="A9" location="TCO!R1C1" display="TCO" xr:uid="{00000000-0004-0000-0100-000006000000}"/>
    <hyperlink ref="A10" location="'TCO Alt. 1 - SW'!R1C1" display="TCO Alt. 1 - SW" xr:uid="{00000000-0004-0000-0100-000007000000}"/>
    <hyperlink ref="A11" location="'TCO Alt. 1 - HW'!R1C1" display="TCO Alt. 1 - HW" xr:uid="{00000000-0004-0000-0100-000008000000}"/>
    <hyperlink ref="A12" location="'TCO Alt. 2 - SW'!R1C1" display="TCO Alt. 2 - SW" xr:uid="{00000000-0004-0000-0100-000009000000}"/>
    <hyperlink ref="A13" location="'TCO Alt. 2 - HW'!R1C1" display="TCO Alt. 2 - HW" xr:uid="{00000000-0004-0000-0100-00000A000000}"/>
    <hyperlink ref="A14" location="'Rozpočet - vývoj Aplikácií'!R1C1" display="Rozpočet - vývoj aplikácii" xr:uid="{00000000-0004-0000-0100-00000B000000}"/>
    <hyperlink ref="A16" location="'Slepý rozpočet'!R1C1" display="Slepý rozpočet" xr:uid="{00000000-0004-0000-0100-00000C000000}"/>
    <hyperlink ref="A17" location="Faktory!R1C1" display="Faktory" xr:uid="{00000000-0004-0000-0100-00000D000000}"/>
    <hyperlink ref="A18" location="'Meranie prínosov'!R1C1" display="Meranie prínosov" xr:uid="{00000000-0004-0000-0100-00000E000000}"/>
    <hyperlink ref="A19" location="'Procesné mapy'!R1C1" display="Procesné mapy" xr:uid="{00000000-0004-0000-0100-00000F000000}"/>
    <hyperlink ref="A20" location="'Procesy - AS IS'!R1C1" display="Procesy AS IS" xr:uid="{00000000-0004-0000-0100-000010000000}"/>
    <hyperlink ref="A21" location="'Procesy - TO BE'!R1C1" display="Procesy TO BE" xr:uid="{00000000-0004-0000-0100-000011000000}"/>
    <hyperlink ref="A15" location="'Rozpočet - HW a licencie'!R1C1" display="Rozpočet - HW a licencie" xr:uid="{00000000-0004-0000-0100-000012000000}"/>
  </hyperlinks>
  <pageMargins left="0.7" right="0.7" top="0.75" bottom="0.75" header="0.3" footer="0.3"/>
  <pageSetup paperSize="9" scale="5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FFCC"/>
  </sheetPr>
  <dimension ref="A1:D15"/>
  <sheetViews>
    <sheetView view="pageBreakPreview" topLeftCell="A3" zoomScale="110" zoomScaleNormal="80" zoomScaleSheetLayoutView="110" workbookViewId="0">
      <selection activeCell="D15" sqref="D15"/>
    </sheetView>
  </sheetViews>
  <sheetFormatPr baseColWidth="10" defaultColWidth="8.83203125" defaultRowHeight="15"/>
  <cols>
    <col min="1" max="1" width="32.33203125" style="4" customWidth="1"/>
    <col min="2" max="2" width="66.6640625" style="4" customWidth="1"/>
    <col min="3" max="3" width="14.33203125" style="6" customWidth="1"/>
    <col min="4" max="4" width="23.5" style="4" customWidth="1"/>
    <col min="5" max="16384" width="8.83203125" style="4"/>
  </cols>
  <sheetData>
    <row r="1" spans="1:4" ht="17" thickTop="1" thickBot="1">
      <c r="A1" s="1" t="s">
        <v>0</v>
      </c>
      <c r="B1" s="2" t="s">
        <v>1</v>
      </c>
      <c r="C1" s="5" t="s">
        <v>10</v>
      </c>
      <c r="D1" s="3" t="s">
        <v>2</v>
      </c>
    </row>
    <row r="2" spans="1:4" ht="147" customHeight="1" thickTop="1" thickBot="1">
      <c r="A2" s="504" t="s">
        <v>3</v>
      </c>
      <c r="B2" s="505" t="s">
        <v>4</v>
      </c>
      <c r="C2" s="506" t="s">
        <v>11</v>
      </c>
      <c r="D2" s="212">
        <v>10</v>
      </c>
    </row>
    <row r="3" spans="1:4" ht="41.5" customHeight="1">
      <c r="A3" s="1001" t="s">
        <v>5</v>
      </c>
      <c r="B3" s="1012" t="s">
        <v>14</v>
      </c>
      <c r="C3" s="1014" t="s">
        <v>12</v>
      </c>
      <c r="D3" s="1003">
        <v>0.04</v>
      </c>
    </row>
    <row r="4" spans="1:4" ht="63" customHeight="1" thickBot="1">
      <c r="A4" s="1002"/>
      <c r="B4" s="1013"/>
      <c r="C4" s="1015"/>
      <c r="D4" s="1004"/>
    </row>
    <row r="5" spans="1:4" ht="30">
      <c r="A5" s="1001" t="s">
        <v>6</v>
      </c>
      <c r="B5" s="507" t="s">
        <v>7</v>
      </c>
      <c r="C5" s="1014" t="s">
        <v>12</v>
      </c>
      <c r="D5" s="1005">
        <v>0.05</v>
      </c>
    </row>
    <row r="6" spans="1:4" ht="46" thickBot="1">
      <c r="A6" s="1002"/>
      <c r="B6" s="505" t="s">
        <v>8</v>
      </c>
      <c r="C6" s="1015"/>
      <c r="D6" s="1006"/>
    </row>
    <row r="7" spans="1:4" ht="31" thickBot="1">
      <c r="A7" s="508" t="s">
        <v>181</v>
      </c>
      <c r="B7" s="509" t="s">
        <v>318</v>
      </c>
      <c r="C7" s="510" t="s">
        <v>13</v>
      </c>
      <c r="D7" s="211">
        <v>1373</v>
      </c>
    </row>
    <row r="8" spans="1:4" ht="15" customHeight="1">
      <c r="A8" s="1007" t="s">
        <v>9</v>
      </c>
      <c r="B8" s="997" t="s">
        <v>323</v>
      </c>
      <c r="C8" s="1016" t="s">
        <v>15</v>
      </c>
      <c r="D8" s="1009">
        <f>$D$7*1.352/(D12/12)</f>
        <v>11.379592337164752</v>
      </c>
    </row>
    <row r="9" spans="1:4" ht="57" customHeight="1" thickBot="1">
      <c r="A9" s="1008"/>
      <c r="B9" s="1011"/>
      <c r="C9" s="1017"/>
      <c r="D9" s="1010"/>
    </row>
    <row r="10" spans="1:4">
      <c r="A10" s="995" t="s">
        <v>182</v>
      </c>
      <c r="B10" s="997" t="s">
        <v>319</v>
      </c>
      <c r="C10" s="993" t="s">
        <v>15</v>
      </c>
      <c r="D10" s="999">
        <v>5.55</v>
      </c>
    </row>
    <row r="11" spans="1:4" ht="20.25" customHeight="1" thickBot="1">
      <c r="A11" s="996"/>
      <c r="B11" s="998"/>
      <c r="C11" s="994"/>
      <c r="D11" s="1000"/>
    </row>
    <row r="12" spans="1:4" ht="72" customHeight="1" thickBot="1">
      <c r="A12" s="511" t="s">
        <v>320</v>
      </c>
      <c r="B12" s="509" t="s">
        <v>325</v>
      </c>
      <c r="C12" s="512" t="s">
        <v>321</v>
      </c>
      <c r="D12" s="514">
        <v>1957.5</v>
      </c>
    </row>
    <row r="13" spans="1:4" ht="72" customHeight="1" thickBot="1">
      <c r="A13" s="511" t="s">
        <v>322</v>
      </c>
      <c r="B13" s="509" t="s">
        <v>324</v>
      </c>
      <c r="C13" s="512" t="s">
        <v>321</v>
      </c>
      <c r="D13" s="513">
        <v>2088</v>
      </c>
    </row>
    <row r="14" spans="1:4" ht="72" customHeight="1" thickBot="1">
      <c r="A14" s="511" t="s">
        <v>947</v>
      </c>
      <c r="B14" s="509" t="s">
        <v>948</v>
      </c>
      <c r="C14" s="512" t="s">
        <v>11</v>
      </c>
      <c r="D14" s="109">
        <v>2022</v>
      </c>
    </row>
    <row r="15" spans="1:4" ht="21" customHeight="1" thickBot="1">
      <c r="A15" s="511" t="s">
        <v>25</v>
      </c>
      <c r="B15" s="511" t="s">
        <v>114</v>
      </c>
      <c r="C15" s="512" t="s">
        <v>11</v>
      </c>
      <c r="D15" s="109">
        <v>2019</v>
      </c>
    </row>
  </sheetData>
  <mergeCells count="15">
    <mergeCell ref="C10:C11"/>
    <mergeCell ref="A10:A11"/>
    <mergeCell ref="B10:B11"/>
    <mergeCell ref="D10:D11"/>
    <mergeCell ref="A3:A4"/>
    <mergeCell ref="D3:D4"/>
    <mergeCell ref="A5:A6"/>
    <mergeCell ref="D5:D6"/>
    <mergeCell ref="A8:A9"/>
    <mergeCell ref="D8:D9"/>
    <mergeCell ref="B8:B9"/>
    <mergeCell ref="B3:B4"/>
    <mergeCell ref="C3:C4"/>
    <mergeCell ref="C8:C9"/>
    <mergeCell ref="C5:C6"/>
  </mergeCells>
  <pageMargins left="0.7" right="0.7" top="0.75" bottom="0.75" header="0.3" footer="0.3"/>
  <pageSetup paperSize="9" scale="63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FFCC"/>
  </sheetPr>
  <dimension ref="A1:T361"/>
  <sheetViews>
    <sheetView view="pageBreakPreview" topLeftCell="A122" zoomScale="60" zoomScaleNormal="60" workbookViewId="0">
      <selection activeCell="N30" sqref="N30"/>
    </sheetView>
  </sheetViews>
  <sheetFormatPr baseColWidth="10" defaultColWidth="8.83203125" defaultRowHeight="15"/>
  <sheetData>
    <row r="1" spans="1:20">
      <c r="A1" t="s">
        <v>224</v>
      </c>
      <c r="D1" s="306"/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</row>
    <row r="2" spans="1:20">
      <c r="A2" t="s">
        <v>365</v>
      </c>
      <c r="D2" s="306"/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</row>
    <row r="3" spans="1:20">
      <c r="A3" s="307" t="s">
        <v>225</v>
      </c>
      <c r="D3" s="306"/>
      <c r="E3" s="306"/>
      <c r="F3" s="306"/>
      <c r="G3" s="306"/>
      <c r="H3" s="306"/>
      <c r="I3" s="306"/>
      <c r="J3" s="306"/>
      <c r="K3" s="306"/>
      <c r="L3" s="306"/>
      <c r="M3" s="306"/>
      <c r="N3" s="306"/>
      <c r="O3" s="306"/>
      <c r="P3" s="306"/>
      <c r="Q3" s="306"/>
      <c r="R3" s="306"/>
      <c r="S3" s="306"/>
      <c r="T3" s="308" t="s">
        <v>167</v>
      </c>
    </row>
    <row r="32" spans="1:1">
      <c r="A32" t="s">
        <v>387</v>
      </c>
    </row>
    <row r="33" spans="1:20">
      <c r="A33" s="307" t="s">
        <v>225</v>
      </c>
      <c r="D33" s="306"/>
      <c r="E33" s="306"/>
      <c r="F33" s="306"/>
      <c r="G33" s="306"/>
      <c r="H33" s="306"/>
      <c r="I33" s="306"/>
      <c r="J33" s="306"/>
      <c r="K33" s="306"/>
      <c r="L33" s="306"/>
      <c r="M33" s="306"/>
      <c r="N33" s="306"/>
      <c r="O33" s="306"/>
      <c r="P33" s="306"/>
      <c r="Q33" s="306"/>
      <c r="R33" s="306"/>
      <c r="S33" s="306"/>
      <c r="T33" s="308" t="s">
        <v>167</v>
      </c>
    </row>
    <row r="59" spans="1:20">
      <c r="A59" t="s">
        <v>367</v>
      </c>
    </row>
    <row r="60" spans="1:20">
      <c r="A60" s="307" t="s">
        <v>225</v>
      </c>
      <c r="D60" s="306"/>
      <c r="E60" s="306"/>
      <c r="F60" s="306"/>
      <c r="G60" s="306"/>
      <c r="H60" s="306"/>
      <c r="I60" s="306"/>
      <c r="J60" s="306"/>
      <c r="K60" s="306"/>
      <c r="L60" s="306"/>
      <c r="M60" s="306"/>
      <c r="N60" s="306"/>
      <c r="O60" s="306"/>
      <c r="P60" s="306"/>
      <c r="Q60" s="306"/>
      <c r="R60" s="306"/>
      <c r="S60" s="306"/>
      <c r="T60" s="308" t="s">
        <v>167</v>
      </c>
    </row>
    <row r="94" spans="1:20">
      <c r="A94" t="s">
        <v>368</v>
      </c>
    </row>
    <row r="95" spans="1:20">
      <c r="A95" s="307" t="s">
        <v>225</v>
      </c>
      <c r="D95" s="306"/>
      <c r="E95" s="306"/>
      <c r="F95" s="306"/>
      <c r="G95" s="306"/>
      <c r="H95" s="306"/>
      <c r="I95" s="306"/>
      <c r="J95" s="306"/>
      <c r="K95" s="306"/>
      <c r="L95" s="306"/>
      <c r="M95" s="306"/>
      <c r="N95" s="306"/>
      <c r="O95" s="306"/>
      <c r="P95" s="306"/>
      <c r="Q95" s="306"/>
      <c r="R95" s="306"/>
      <c r="S95" s="306"/>
      <c r="T95" s="308" t="s">
        <v>167</v>
      </c>
    </row>
    <row r="129" spans="1:20">
      <c r="A129" s="623" t="s">
        <v>388</v>
      </c>
    </row>
    <row r="130" spans="1:20">
      <c r="A130" s="307" t="s">
        <v>225</v>
      </c>
      <c r="D130" s="306"/>
      <c r="E130" s="306"/>
      <c r="F130" s="306"/>
      <c r="G130" s="306"/>
      <c r="H130" s="306"/>
      <c r="I130" s="306"/>
      <c r="J130" s="306"/>
      <c r="K130" s="306"/>
      <c r="L130" s="306"/>
      <c r="M130" s="306"/>
      <c r="N130" s="306"/>
      <c r="O130" s="306"/>
      <c r="P130" s="306"/>
      <c r="Q130" s="306"/>
      <c r="R130" s="306"/>
      <c r="S130" s="306"/>
      <c r="T130" s="308" t="s">
        <v>167</v>
      </c>
    </row>
    <row r="165" spans="1:20">
      <c r="A165" s="623" t="s">
        <v>389</v>
      </c>
    </row>
    <row r="166" spans="1:20">
      <c r="A166" s="307" t="s">
        <v>225</v>
      </c>
      <c r="D166" s="306"/>
      <c r="E166" s="306"/>
      <c r="F166" s="306"/>
      <c r="G166" s="306"/>
      <c r="H166" s="306"/>
      <c r="I166" s="306"/>
      <c r="J166" s="306"/>
      <c r="K166" s="306"/>
      <c r="L166" s="306"/>
      <c r="M166" s="306"/>
      <c r="N166" s="306"/>
      <c r="O166" s="306"/>
      <c r="P166" s="306"/>
      <c r="Q166" s="306"/>
      <c r="R166" s="306"/>
      <c r="S166" s="306"/>
      <c r="T166" s="308" t="s">
        <v>167</v>
      </c>
    </row>
    <row r="201" spans="1:20">
      <c r="A201" s="623" t="s">
        <v>390</v>
      </c>
    </row>
    <row r="202" spans="1:20">
      <c r="A202" s="307" t="s">
        <v>225</v>
      </c>
      <c r="D202" s="306"/>
      <c r="E202" s="306"/>
      <c r="F202" s="306"/>
      <c r="G202" s="306"/>
      <c r="H202" s="306"/>
      <c r="I202" s="306"/>
      <c r="J202" s="306"/>
      <c r="K202" s="306"/>
      <c r="L202" s="306"/>
      <c r="M202" s="306"/>
      <c r="N202" s="306"/>
      <c r="O202" s="306"/>
      <c r="P202" s="306"/>
      <c r="Q202" s="306"/>
      <c r="R202" s="306"/>
      <c r="S202" s="306"/>
      <c r="T202" s="308" t="s">
        <v>167</v>
      </c>
    </row>
    <row r="233" spans="1:20">
      <c r="A233" s="623" t="s">
        <v>391</v>
      </c>
    </row>
    <row r="234" spans="1:20">
      <c r="A234" s="307" t="s">
        <v>225</v>
      </c>
      <c r="D234" s="306"/>
      <c r="E234" s="306"/>
      <c r="F234" s="306"/>
      <c r="G234" s="306"/>
      <c r="H234" s="306"/>
      <c r="I234" s="306"/>
      <c r="J234" s="306"/>
      <c r="K234" s="306"/>
      <c r="L234" s="306"/>
      <c r="M234" s="306"/>
      <c r="N234" s="306"/>
      <c r="O234" s="306"/>
      <c r="P234" s="306"/>
      <c r="Q234" s="306"/>
      <c r="R234" s="306"/>
      <c r="S234" s="306"/>
      <c r="T234" s="308" t="s">
        <v>167</v>
      </c>
    </row>
    <row r="264" spans="1:20">
      <c r="A264" s="623" t="s">
        <v>392</v>
      </c>
    </row>
    <row r="265" spans="1:20">
      <c r="A265" s="307" t="s">
        <v>225</v>
      </c>
      <c r="D265" s="306"/>
      <c r="E265" s="306"/>
      <c r="F265" s="306"/>
      <c r="G265" s="306"/>
      <c r="H265" s="306"/>
      <c r="I265" s="306"/>
      <c r="J265" s="306"/>
      <c r="K265" s="306"/>
      <c r="L265" s="306"/>
      <c r="M265" s="306"/>
      <c r="N265" s="306"/>
      <c r="O265" s="306"/>
      <c r="P265" s="306"/>
      <c r="Q265" s="306"/>
      <c r="R265" s="306"/>
      <c r="S265" s="306"/>
      <c r="T265" s="308" t="s">
        <v>167</v>
      </c>
    </row>
    <row r="296" spans="1:20">
      <c r="A296" s="623" t="s">
        <v>393</v>
      </c>
    </row>
    <row r="297" spans="1:20">
      <c r="A297" s="307" t="s">
        <v>225</v>
      </c>
      <c r="D297" s="306"/>
      <c r="E297" s="306"/>
      <c r="F297" s="306"/>
      <c r="G297" s="306"/>
      <c r="H297" s="306"/>
      <c r="I297" s="306"/>
      <c r="J297" s="306"/>
      <c r="K297" s="306"/>
      <c r="L297" s="306"/>
      <c r="M297" s="306"/>
      <c r="N297" s="306"/>
      <c r="O297" s="306"/>
      <c r="P297" s="306"/>
      <c r="Q297" s="306"/>
      <c r="R297" s="306"/>
      <c r="S297" s="306"/>
      <c r="T297" s="308" t="s">
        <v>167</v>
      </c>
    </row>
    <row r="328" spans="1:20">
      <c r="A328" s="623" t="s">
        <v>394</v>
      </c>
    </row>
    <row r="329" spans="1:20">
      <c r="A329" s="307" t="s">
        <v>225</v>
      </c>
      <c r="D329" s="306"/>
      <c r="E329" s="306"/>
      <c r="F329" s="306"/>
      <c r="G329" s="306"/>
      <c r="H329" s="306"/>
      <c r="I329" s="306"/>
      <c r="J329" s="306"/>
      <c r="K329" s="306"/>
      <c r="L329" s="306"/>
      <c r="M329" s="306"/>
      <c r="N329" s="306"/>
      <c r="O329" s="306"/>
      <c r="P329" s="306"/>
      <c r="Q329" s="306"/>
      <c r="R329" s="306"/>
      <c r="S329" s="306"/>
      <c r="T329" s="308" t="s">
        <v>167</v>
      </c>
    </row>
    <row r="360" spans="1:20">
      <c r="A360" s="623" t="s">
        <v>376</v>
      </c>
    </row>
    <row r="361" spans="1:20">
      <c r="A361" s="307" t="s">
        <v>225</v>
      </c>
      <c r="D361" s="306"/>
      <c r="E361" s="306"/>
      <c r="F361" s="306"/>
      <c r="G361" s="306"/>
      <c r="H361" s="306"/>
      <c r="I361" s="306"/>
      <c r="J361" s="306"/>
      <c r="K361" s="306"/>
      <c r="L361" s="306"/>
      <c r="M361" s="306"/>
      <c r="N361" s="306"/>
      <c r="O361" s="306"/>
      <c r="P361" s="306"/>
      <c r="Q361" s="306"/>
      <c r="R361" s="306"/>
      <c r="S361" s="306"/>
      <c r="T361" s="308" t="s">
        <v>167</v>
      </c>
    </row>
  </sheetData>
  <pageMargins left="0.7" right="0.7" top="0.75" bottom="0.75" header="0.3" footer="0.3"/>
  <pageSetup paperSize="9" scale="33" orientation="portrait" r:id="rId1"/>
  <colBreaks count="1" manualBreakCount="1">
    <brk id="15" max="1048575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FFCC"/>
  </sheetPr>
  <dimension ref="A1:EH75"/>
  <sheetViews>
    <sheetView view="pageBreakPreview" zoomScale="80" zoomScaleNormal="80" zoomScaleSheetLayoutView="80" workbookViewId="0">
      <selection sqref="A1:XFD1048576"/>
    </sheetView>
  </sheetViews>
  <sheetFormatPr baseColWidth="10" defaultColWidth="8.83203125" defaultRowHeight="15"/>
  <cols>
    <col min="1" max="1" width="21.5" customWidth="1"/>
    <col min="2" max="2" width="26.6640625" customWidth="1"/>
    <col min="3" max="3" width="23" style="306" bestFit="1" customWidth="1"/>
    <col min="4" max="4" width="25.1640625" style="306" bestFit="1" customWidth="1"/>
    <col min="5" max="6" width="20.5" style="306" bestFit="1" customWidth="1"/>
    <col min="7" max="7" width="22.5" style="306" bestFit="1" customWidth="1"/>
    <col min="8" max="8" width="20.1640625" style="306" bestFit="1" customWidth="1"/>
    <col min="9" max="9" width="23" style="306" bestFit="1" customWidth="1"/>
    <col min="10" max="10" width="25.5" style="306" bestFit="1" customWidth="1"/>
    <col min="11" max="11" width="20.1640625" style="306" bestFit="1" customWidth="1"/>
    <col min="12" max="12" width="27.83203125" style="306" customWidth="1"/>
    <col min="13" max="13" width="26.83203125" style="306" customWidth="1"/>
    <col min="14" max="14" width="21.6640625" style="306" bestFit="1" customWidth="1"/>
    <col min="15" max="15" width="24.83203125" style="306" bestFit="1" customWidth="1"/>
    <col min="16" max="16" width="20.1640625" style="306" bestFit="1" customWidth="1"/>
    <col min="17" max="17" width="25.5" style="306" bestFit="1" customWidth="1"/>
    <col min="18" max="18" width="23.5" style="306" bestFit="1" customWidth="1"/>
    <col min="19" max="19" width="20.1640625" style="306" bestFit="1" customWidth="1"/>
    <col min="20" max="20" width="21.1640625" style="306" bestFit="1" customWidth="1"/>
    <col min="21" max="21" width="24.5" style="306" customWidth="1"/>
    <col min="22" max="22" width="33.5" style="306" customWidth="1"/>
    <col min="23" max="23" width="29.5" style="306" customWidth="1"/>
    <col min="24" max="24" width="28.33203125" style="306" customWidth="1"/>
    <col min="25" max="25" width="27.5" style="306" customWidth="1"/>
    <col min="26" max="26" width="22.5" style="306" customWidth="1"/>
    <col min="27" max="27" width="25.83203125" style="306" customWidth="1"/>
    <col min="28" max="28" width="32.83203125" style="306" customWidth="1"/>
    <col min="29" max="29" width="26.5" style="306" customWidth="1"/>
    <col min="30" max="30" width="24.1640625" style="306" customWidth="1"/>
    <col min="31" max="31" width="23.5" style="306" customWidth="1"/>
    <col min="32" max="32" width="19.1640625" style="306" customWidth="1"/>
    <col min="33" max="33" width="16.83203125" style="306" bestFit="1" customWidth="1"/>
    <col min="34" max="34" width="20" style="306" customWidth="1"/>
    <col min="35" max="35" width="13.1640625" style="306" customWidth="1"/>
    <col min="36" max="36" width="18.33203125" style="306" bestFit="1" customWidth="1"/>
    <col min="37" max="37" width="22.83203125" style="306" bestFit="1" customWidth="1"/>
    <col min="38" max="38" width="21.5" style="306" customWidth="1"/>
    <col min="39" max="39" width="23.5" style="306" bestFit="1" customWidth="1"/>
    <col min="40" max="40" width="27.1640625" style="306" bestFit="1" customWidth="1"/>
    <col min="41" max="41" width="17.83203125" style="306" bestFit="1" customWidth="1"/>
    <col min="42" max="42" width="20" style="306" bestFit="1" customWidth="1"/>
    <col min="43" max="43" width="22.83203125" style="306" bestFit="1" customWidth="1"/>
    <col min="44" max="44" width="26.33203125" style="306" customWidth="1"/>
    <col min="45" max="45" width="20.83203125" style="306" customWidth="1"/>
    <col min="46" max="47" width="19.5" style="306" customWidth="1"/>
    <col min="48" max="49" width="20.1640625" style="306" bestFit="1" customWidth="1"/>
    <col min="50" max="50" width="18.5" style="306" bestFit="1" customWidth="1"/>
    <col min="51" max="51" width="22.1640625" style="306" bestFit="1" customWidth="1"/>
    <col min="52" max="52" width="15.6640625" style="306" bestFit="1" customWidth="1"/>
    <col min="53" max="53" width="21.33203125" style="306" customWidth="1"/>
    <col min="54" max="54" width="23.83203125" style="306" customWidth="1"/>
    <col min="55" max="55" width="24.83203125" style="306" bestFit="1" customWidth="1"/>
    <col min="56" max="56" width="22.83203125" style="306" bestFit="1" customWidth="1"/>
    <col min="57" max="57" width="18.83203125" style="306" bestFit="1" customWidth="1"/>
    <col min="58" max="58" width="24" style="306" bestFit="1" customWidth="1"/>
    <col min="59" max="59" width="22.83203125" style="306" bestFit="1" customWidth="1"/>
    <col min="60" max="60" width="24.33203125" style="306" bestFit="1" customWidth="1"/>
    <col min="61" max="75" width="27" style="306" customWidth="1"/>
    <col min="76" max="76" width="15.1640625" style="306" bestFit="1" customWidth="1"/>
    <col min="77" max="78" width="21.1640625" style="306" bestFit="1" customWidth="1"/>
    <col min="79" max="79" width="17.6640625" style="306" bestFit="1" customWidth="1"/>
    <col min="80" max="80" width="13.6640625" style="306" bestFit="1" customWidth="1"/>
    <col min="81" max="81" width="16.5" style="306" bestFit="1" customWidth="1"/>
    <col min="82" max="82" width="26.1640625" style="306" bestFit="1" customWidth="1"/>
    <col min="83" max="84" width="21.33203125" style="306" customWidth="1"/>
    <col min="85" max="90" width="19.33203125" style="306" customWidth="1"/>
    <col min="91" max="91" width="34.83203125" style="306" customWidth="1"/>
    <col min="92" max="104" width="19.33203125" style="306" customWidth="1"/>
    <col min="105" max="105" width="32.5" style="306" customWidth="1"/>
    <col min="106" max="111" width="19.33203125" style="306" customWidth="1"/>
    <col min="112" max="112" width="21.5" style="306" bestFit="1" customWidth="1"/>
    <col min="113" max="113" width="18.5" style="306" bestFit="1" customWidth="1"/>
    <col min="114" max="114" width="20.83203125" style="306" bestFit="1" customWidth="1"/>
    <col min="115" max="115" width="19.83203125" style="306" bestFit="1" customWidth="1"/>
    <col min="116" max="116" width="20.1640625" style="306" bestFit="1" customWidth="1"/>
    <col min="117" max="117" width="19.33203125" style="306" bestFit="1" customWidth="1"/>
    <col min="118" max="118" width="23.33203125" style="306" bestFit="1" customWidth="1"/>
    <col min="119" max="137" width="8.5" style="306" customWidth="1"/>
  </cols>
  <sheetData>
    <row r="1" spans="1:138" ht="16" thickBot="1"/>
    <row r="2" spans="1:138" ht="48.75" customHeight="1" thickBot="1">
      <c r="A2" s="309" t="s">
        <v>226</v>
      </c>
      <c r="B2" s="715" t="s">
        <v>365</v>
      </c>
      <c r="C2" s="716" t="s">
        <v>414</v>
      </c>
      <c r="D2" s="717" t="s">
        <v>427</v>
      </c>
      <c r="E2" s="717" t="s">
        <v>442</v>
      </c>
      <c r="F2" s="717" t="s">
        <v>453</v>
      </c>
      <c r="G2" s="717" t="s">
        <v>464</v>
      </c>
      <c r="H2" s="717" t="s">
        <v>476</v>
      </c>
      <c r="I2" s="717" t="s">
        <v>487</v>
      </c>
      <c r="J2" s="717" t="s">
        <v>500</v>
      </c>
      <c r="K2" s="717" t="s">
        <v>511</v>
      </c>
      <c r="L2" s="717" t="s">
        <v>524</v>
      </c>
      <c r="M2" s="717" t="s">
        <v>535</v>
      </c>
      <c r="N2" s="717" t="s">
        <v>582</v>
      </c>
      <c r="O2" s="717" t="s">
        <v>550</v>
      </c>
      <c r="P2" s="717" t="s">
        <v>556</v>
      </c>
      <c r="Q2" s="717" t="s">
        <v>596</v>
      </c>
      <c r="R2" s="717" t="s">
        <v>888</v>
      </c>
      <c r="S2" s="717" t="s">
        <v>612</v>
      </c>
      <c r="T2" s="718" t="s">
        <v>581</v>
      </c>
      <c r="U2" s="719" t="s">
        <v>889</v>
      </c>
      <c r="V2" s="720" t="s">
        <v>415</v>
      </c>
      <c r="W2" s="721" t="s">
        <v>414</v>
      </c>
      <c r="X2" s="721" t="s">
        <v>443</v>
      </c>
      <c r="Y2" s="721" t="s">
        <v>454</v>
      </c>
      <c r="Z2" s="721" t="s">
        <v>442</v>
      </c>
      <c r="AA2" s="721" t="s">
        <v>453</v>
      </c>
      <c r="AB2" s="721" t="s">
        <v>488</v>
      </c>
      <c r="AC2" s="721" t="s">
        <v>501</v>
      </c>
      <c r="AD2" s="721" t="s">
        <v>890</v>
      </c>
      <c r="AE2" s="721" t="s">
        <v>891</v>
      </c>
      <c r="AF2" s="721" t="s">
        <v>464</v>
      </c>
      <c r="AG2" s="721" t="s">
        <v>476</v>
      </c>
      <c r="AH2" s="721" t="s">
        <v>487</v>
      </c>
      <c r="AI2" s="721" t="s">
        <v>500</v>
      </c>
      <c r="AJ2" s="721" t="s">
        <v>511</v>
      </c>
      <c r="AK2" s="721" t="s">
        <v>524</v>
      </c>
      <c r="AL2" s="721" t="s">
        <v>535</v>
      </c>
      <c r="AM2" s="721" t="s">
        <v>582</v>
      </c>
      <c r="AN2" s="721" t="s">
        <v>550</v>
      </c>
      <c r="AO2" s="721" t="s">
        <v>556</v>
      </c>
      <c r="AP2" s="721" t="s">
        <v>596</v>
      </c>
      <c r="AQ2" s="721" t="s">
        <v>602</v>
      </c>
      <c r="AR2" s="721" t="s">
        <v>569</v>
      </c>
      <c r="AS2" s="721" t="s">
        <v>612</v>
      </c>
      <c r="AT2" s="722" t="s">
        <v>581</v>
      </c>
      <c r="AU2" s="723" t="s">
        <v>369</v>
      </c>
      <c r="AV2" s="720" t="s">
        <v>430</v>
      </c>
      <c r="AW2" s="721" t="s">
        <v>446</v>
      </c>
      <c r="AX2" s="721" t="s">
        <v>433</v>
      </c>
      <c r="AY2" s="721" t="s">
        <v>467</v>
      </c>
      <c r="AZ2" s="721" t="s">
        <v>479</v>
      </c>
      <c r="BA2" s="721" t="s">
        <v>491</v>
      </c>
      <c r="BB2" s="721" t="s">
        <v>503</v>
      </c>
      <c r="BC2" s="721" t="s">
        <v>514</v>
      </c>
      <c r="BD2" s="721" t="s">
        <v>527</v>
      </c>
      <c r="BE2" s="721" t="s">
        <v>465</v>
      </c>
      <c r="BF2" s="721" t="s">
        <v>477</v>
      </c>
      <c r="BG2" s="721" t="s">
        <v>489</v>
      </c>
      <c r="BH2" s="722" t="s">
        <v>557</v>
      </c>
      <c r="BI2" s="635" t="s">
        <v>371</v>
      </c>
      <c r="BJ2" s="720" t="s">
        <v>892</v>
      </c>
      <c r="BK2" s="721" t="s">
        <v>432</v>
      </c>
      <c r="BL2" s="721" t="s">
        <v>893</v>
      </c>
      <c r="BM2" s="721" t="s">
        <v>447</v>
      </c>
      <c r="BN2" s="721" t="s">
        <v>468</v>
      </c>
      <c r="BO2" s="721" t="s">
        <v>894</v>
      </c>
      <c r="BP2" s="721" t="s">
        <v>895</v>
      </c>
      <c r="BQ2" s="721" t="s">
        <v>896</v>
      </c>
      <c r="BR2" s="721" t="s">
        <v>897</v>
      </c>
      <c r="BS2" s="721" t="s">
        <v>528</v>
      </c>
      <c r="BT2" s="721" t="s">
        <v>537</v>
      </c>
      <c r="BU2" s="721" t="s">
        <v>898</v>
      </c>
      <c r="BV2" s="721" t="s">
        <v>551</v>
      </c>
      <c r="BW2" s="721" t="s">
        <v>558</v>
      </c>
      <c r="BX2" s="721" t="s">
        <v>496</v>
      </c>
      <c r="BY2" s="721" t="s">
        <v>899</v>
      </c>
      <c r="BZ2" s="721" t="s">
        <v>583</v>
      </c>
      <c r="CA2" s="721" t="s">
        <v>588</v>
      </c>
      <c r="CB2" s="721" t="s">
        <v>598</v>
      </c>
      <c r="CC2" s="721" t="s">
        <v>608</v>
      </c>
      <c r="CD2" s="721" t="s">
        <v>900</v>
      </c>
      <c r="CE2" s="721" t="s">
        <v>618</v>
      </c>
      <c r="CF2" s="721" t="s">
        <v>421</v>
      </c>
      <c r="CG2" s="721" t="s">
        <v>901</v>
      </c>
      <c r="CH2" s="721" t="s">
        <v>902</v>
      </c>
      <c r="CI2" s="721" t="s">
        <v>903</v>
      </c>
      <c r="CJ2" s="721" t="s">
        <v>643</v>
      </c>
      <c r="CK2" s="721" t="s">
        <v>648</v>
      </c>
      <c r="CL2" s="722" t="s">
        <v>652</v>
      </c>
      <c r="CM2" s="635" t="s">
        <v>375</v>
      </c>
      <c r="CN2" s="724" t="s">
        <v>424</v>
      </c>
      <c r="CO2" s="724" t="s">
        <v>436</v>
      </c>
      <c r="CP2" s="724" t="s">
        <v>448</v>
      </c>
      <c r="CQ2" s="724" t="s">
        <v>459</v>
      </c>
      <c r="CR2" s="724" t="s">
        <v>471</v>
      </c>
      <c r="CS2" s="724" t="s">
        <v>482</v>
      </c>
      <c r="CT2" s="724" t="s">
        <v>496</v>
      </c>
      <c r="CU2" s="724" t="s">
        <v>491</v>
      </c>
      <c r="CV2" s="724" t="s">
        <v>904</v>
      </c>
      <c r="CW2" s="724" t="s">
        <v>531</v>
      </c>
      <c r="CX2" s="724" t="s">
        <v>477</v>
      </c>
      <c r="CY2" s="724" t="s">
        <v>489</v>
      </c>
      <c r="CZ2" s="722" t="s">
        <v>552</v>
      </c>
      <c r="DA2" s="635" t="s">
        <v>376</v>
      </c>
      <c r="DB2" s="724" t="s">
        <v>905</v>
      </c>
      <c r="DC2" s="724" t="s">
        <v>437</v>
      </c>
      <c r="DD2" s="724" t="s">
        <v>449</v>
      </c>
      <c r="DE2" s="724" t="s">
        <v>460</v>
      </c>
      <c r="DF2" s="724" t="s">
        <v>472</v>
      </c>
      <c r="DG2" s="724" t="s">
        <v>906</v>
      </c>
      <c r="DH2" s="722" t="s">
        <v>907</v>
      </c>
      <c r="DI2" s="725"/>
      <c r="DJ2" s="721"/>
      <c r="DK2" s="721"/>
      <c r="DL2" s="721"/>
      <c r="DM2" s="721"/>
      <c r="DN2" s="722"/>
      <c r="DT2" s="310"/>
      <c r="DU2" s="311"/>
      <c r="DV2" s="311"/>
      <c r="DW2" s="312"/>
      <c r="DX2" s="312"/>
      <c r="DY2" s="312"/>
      <c r="DZ2" s="312"/>
      <c r="EA2" s="312"/>
      <c r="EB2" s="312"/>
      <c r="EC2" s="312"/>
      <c r="ED2" s="311"/>
      <c r="EE2" s="311"/>
      <c r="EF2" s="312"/>
      <c r="EG2" s="312"/>
      <c r="EH2" s="312"/>
    </row>
    <row r="3" spans="1:138" ht="16">
      <c r="A3" s="313" t="s">
        <v>169</v>
      </c>
      <c r="C3" s="726">
        <v>2.5733333333333333</v>
      </c>
      <c r="D3" s="657">
        <v>2.3316666666666657</v>
      </c>
      <c r="E3" s="727">
        <v>0.24999999999999983</v>
      </c>
      <c r="F3" s="655">
        <v>2.2642857142857147</v>
      </c>
      <c r="G3" s="655">
        <v>3.86</v>
      </c>
      <c r="H3" s="655">
        <v>1.65</v>
      </c>
      <c r="I3" s="655">
        <v>5.1076923076923082</v>
      </c>
      <c r="J3" s="655">
        <v>2.6071428571428572</v>
      </c>
      <c r="K3" s="655">
        <v>7.75</v>
      </c>
      <c r="L3" s="655" t="s">
        <v>908</v>
      </c>
      <c r="M3" s="655">
        <v>23.991666666666667</v>
      </c>
      <c r="N3" s="655">
        <v>36.470588235294116</v>
      </c>
      <c r="O3" s="655">
        <v>3.8833333333333333</v>
      </c>
      <c r="P3" s="655">
        <v>0.23863636363636365</v>
      </c>
      <c r="Q3" s="655">
        <v>0.81964285714285712</v>
      </c>
      <c r="R3" s="655">
        <v>1.0249999999999999</v>
      </c>
      <c r="S3" s="655">
        <v>6.0647058823529409</v>
      </c>
      <c r="T3" s="655">
        <v>14.333333333333334</v>
      </c>
      <c r="U3" s="728"/>
      <c r="V3" s="655">
        <v>1.1767857142857143</v>
      </c>
      <c r="W3" s="655">
        <v>0.76</v>
      </c>
      <c r="X3" s="655">
        <v>0.4375</v>
      </c>
      <c r="Y3" s="655">
        <v>0.23448275862068962</v>
      </c>
      <c r="Z3" s="655">
        <v>0.23076923076923081</v>
      </c>
      <c r="AA3" s="655">
        <v>0.29047619047619055</v>
      </c>
      <c r="AB3" s="655">
        <v>1.3818181818181818</v>
      </c>
      <c r="AC3" s="655">
        <v>2.0375000000000001</v>
      </c>
      <c r="AD3" s="655">
        <v>1.4045454545454545</v>
      </c>
      <c r="AE3" s="655">
        <v>4.4924999999999997</v>
      </c>
      <c r="AF3" s="655">
        <v>3.2672413793103448</v>
      </c>
      <c r="AG3" s="655">
        <v>1.8625000000000003</v>
      </c>
      <c r="AH3" s="655">
        <v>7</v>
      </c>
      <c r="AI3" s="655">
        <v>0.66666666666666663</v>
      </c>
      <c r="AJ3" s="655">
        <v>17.666666666666668</v>
      </c>
      <c r="AK3" s="655" t="s">
        <v>908</v>
      </c>
      <c r="AL3" s="655">
        <v>9</v>
      </c>
      <c r="AM3" s="655">
        <v>6.416666666666667</v>
      </c>
      <c r="AN3" s="655">
        <v>0.31315789473684214</v>
      </c>
      <c r="AO3" s="655">
        <v>0.28749999999999992</v>
      </c>
      <c r="AP3" s="655">
        <v>0.35000000000000009</v>
      </c>
      <c r="AQ3" s="655" t="s">
        <v>908</v>
      </c>
      <c r="AR3" s="655">
        <v>1.6666666666666667</v>
      </c>
      <c r="AS3" s="655">
        <v>1.9285714285714286</v>
      </c>
      <c r="AT3" s="655">
        <v>21</v>
      </c>
      <c r="AU3" s="728"/>
      <c r="AV3" s="655">
        <v>0.32999999999999996</v>
      </c>
      <c r="AW3" s="655">
        <v>0.54999999999999982</v>
      </c>
      <c r="AX3" s="655">
        <v>0.26166666666666649</v>
      </c>
      <c r="AY3" s="655">
        <v>1.2333333333333334</v>
      </c>
      <c r="AZ3" s="655">
        <v>5.9285714285714288</v>
      </c>
      <c r="BA3" s="655">
        <v>2.2666666666666666</v>
      </c>
      <c r="BB3" s="655" t="s">
        <v>218</v>
      </c>
      <c r="BC3" s="655">
        <v>1.0043478260869565</v>
      </c>
      <c r="BD3" s="655">
        <v>0.21333333333333335</v>
      </c>
      <c r="BE3" s="655">
        <v>0.4499999999999999</v>
      </c>
      <c r="BF3" s="655" t="s">
        <v>218</v>
      </c>
      <c r="BG3" s="655" t="s">
        <v>218</v>
      </c>
      <c r="BH3" s="655" t="s">
        <v>218</v>
      </c>
      <c r="BI3" s="728"/>
      <c r="BJ3" s="729">
        <v>4.4696969696969697</v>
      </c>
      <c r="BK3" s="729">
        <v>1.0781250000000002</v>
      </c>
      <c r="BL3" s="729">
        <v>1.0379310344827588</v>
      </c>
      <c r="BM3" s="729">
        <v>1.5185185185185188</v>
      </c>
      <c r="BN3" s="729">
        <v>0.30000000000000004</v>
      </c>
      <c r="BO3" s="729">
        <v>6.3529411764705879</v>
      </c>
      <c r="BP3" s="729">
        <v>5.7949999999999999</v>
      </c>
      <c r="BQ3" s="729">
        <v>1.1111111111111112</v>
      </c>
      <c r="BR3" s="729">
        <v>3.5264705882352949</v>
      </c>
      <c r="BS3" s="729">
        <v>0.16666666666666666</v>
      </c>
      <c r="BT3" s="729">
        <v>2.6374999999999997</v>
      </c>
      <c r="BU3" s="729">
        <v>0.46999999999999975</v>
      </c>
      <c r="BV3" s="729">
        <v>9.9999999999999992E-2</v>
      </c>
      <c r="BW3" s="729">
        <v>0.2166666666666667</v>
      </c>
      <c r="BX3" s="655">
        <v>2.6696428571428572</v>
      </c>
      <c r="BY3" s="655">
        <v>28.344827586206897</v>
      </c>
      <c r="BZ3" s="655">
        <v>2.098214285714286</v>
      </c>
      <c r="CA3" s="655">
        <v>2.2484848484848481</v>
      </c>
      <c r="CB3" s="655">
        <v>0.5</v>
      </c>
      <c r="CC3" s="655">
        <v>4.245454545454546</v>
      </c>
      <c r="CD3" s="655">
        <v>1</v>
      </c>
      <c r="CE3" s="655">
        <v>7.2727272727272725</v>
      </c>
      <c r="CF3" s="655">
        <v>2.0142857142857138</v>
      </c>
      <c r="CG3" s="655">
        <v>1.9357142857142855</v>
      </c>
      <c r="CH3" s="655">
        <v>36.40625</v>
      </c>
      <c r="CI3" s="655">
        <v>3.6833333333333331</v>
      </c>
      <c r="CJ3" s="655">
        <v>12.38125</v>
      </c>
      <c r="CK3" s="655">
        <v>2.2757575757575759</v>
      </c>
      <c r="CL3" s="730" t="s">
        <v>439</v>
      </c>
      <c r="CM3" s="731"/>
      <c r="CN3" s="655"/>
      <c r="CO3" s="655"/>
      <c r="CP3" s="655"/>
      <c r="CQ3" s="655"/>
      <c r="CR3" s="655"/>
      <c r="CS3" s="655"/>
      <c r="CT3" s="655"/>
      <c r="CU3" s="655"/>
      <c r="CV3" s="655"/>
      <c r="CW3" s="655"/>
      <c r="CX3" s="655"/>
      <c r="CY3" s="655"/>
      <c r="CZ3" s="656"/>
      <c r="DA3" s="731"/>
      <c r="DB3" s="655">
        <v>1.2227272727272729</v>
      </c>
      <c r="DC3" s="655">
        <v>2.5114285714285716</v>
      </c>
      <c r="DD3" s="655">
        <v>0.15142857142857144</v>
      </c>
      <c r="DE3" s="655">
        <v>0.77457142857142858</v>
      </c>
      <c r="DF3" s="655">
        <v>5.8683333333333341</v>
      </c>
      <c r="DG3" s="655">
        <v>0.15333333333333338</v>
      </c>
      <c r="DH3" s="656">
        <v>0.80344827586206902</v>
      </c>
      <c r="DI3" s="657"/>
      <c r="DJ3" s="655"/>
      <c r="DK3" s="655"/>
      <c r="DL3" s="655"/>
      <c r="DM3" s="655"/>
      <c r="DN3" s="655"/>
      <c r="DT3" s="314"/>
      <c r="DU3" s="315"/>
      <c r="DV3" s="316"/>
      <c r="DW3" s="316"/>
      <c r="DX3" s="316"/>
      <c r="DY3" s="316"/>
      <c r="DZ3" s="316"/>
      <c r="EA3" s="316"/>
      <c r="EB3" s="316"/>
      <c r="EC3" s="316"/>
      <c r="ED3" s="316"/>
      <c r="EE3" s="316"/>
      <c r="EF3" s="316"/>
      <c r="EG3" s="316"/>
      <c r="EH3" s="316"/>
    </row>
    <row r="4" spans="1:138" ht="16">
      <c r="A4" s="317" t="s">
        <v>229</v>
      </c>
      <c r="B4" s="327" t="s">
        <v>426</v>
      </c>
      <c r="C4" s="327" t="s">
        <v>426</v>
      </c>
      <c r="D4" s="664" t="s">
        <v>426</v>
      </c>
      <c r="E4" s="664" t="s">
        <v>426</v>
      </c>
      <c r="F4" s="664" t="s">
        <v>426</v>
      </c>
      <c r="G4" s="664" t="s">
        <v>426</v>
      </c>
      <c r="H4" s="664" t="s">
        <v>426</v>
      </c>
      <c r="I4" s="664" t="s">
        <v>426</v>
      </c>
      <c r="J4" s="664" t="s">
        <v>426</v>
      </c>
      <c r="K4" s="664" t="s">
        <v>426</v>
      </c>
      <c r="L4" s="664" t="s">
        <v>426</v>
      </c>
      <c r="M4" s="664" t="s">
        <v>426</v>
      </c>
      <c r="N4" s="664" t="s">
        <v>426</v>
      </c>
      <c r="O4" s="664" t="s">
        <v>426</v>
      </c>
      <c r="P4" s="664" t="s">
        <v>426</v>
      </c>
      <c r="Q4" s="664" t="s">
        <v>426</v>
      </c>
      <c r="R4" s="664" t="s">
        <v>426</v>
      </c>
      <c r="S4" s="664" t="s">
        <v>426</v>
      </c>
      <c r="T4" s="664" t="s">
        <v>426</v>
      </c>
      <c r="U4" s="664" t="s">
        <v>426</v>
      </c>
      <c r="V4" s="693" t="s">
        <v>426</v>
      </c>
      <c r="W4" s="693" t="s">
        <v>426</v>
      </c>
      <c r="X4" s="693" t="s">
        <v>426</v>
      </c>
      <c r="Y4" s="693" t="s">
        <v>426</v>
      </c>
      <c r="Z4" s="693" t="s">
        <v>426</v>
      </c>
      <c r="AA4" s="693" t="s">
        <v>426</v>
      </c>
      <c r="AB4" s="693" t="s">
        <v>426</v>
      </c>
      <c r="AC4" s="693" t="s">
        <v>426</v>
      </c>
      <c r="AD4" s="693" t="s">
        <v>426</v>
      </c>
      <c r="AE4" s="693" t="s">
        <v>426</v>
      </c>
      <c r="AF4" s="693" t="s">
        <v>426</v>
      </c>
      <c r="AG4" s="693" t="s">
        <v>426</v>
      </c>
      <c r="AH4" s="693" t="s">
        <v>426</v>
      </c>
      <c r="AI4" s="693" t="s">
        <v>426</v>
      </c>
      <c r="AJ4" s="693" t="s">
        <v>426</v>
      </c>
      <c r="AK4" s="693" t="s">
        <v>426</v>
      </c>
      <c r="AL4" s="693" t="s">
        <v>426</v>
      </c>
      <c r="AM4" s="693" t="s">
        <v>426</v>
      </c>
      <c r="AN4" s="693" t="s">
        <v>426</v>
      </c>
      <c r="AO4" s="667" t="s">
        <v>426</v>
      </c>
      <c r="AP4" s="664" t="s">
        <v>426</v>
      </c>
      <c r="AQ4" s="664" t="s">
        <v>426</v>
      </c>
      <c r="AR4" s="664" t="s">
        <v>426</v>
      </c>
      <c r="AS4" s="664" t="s">
        <v>426</v>
      </c>
      <c r="AT4" s="664" t="s">
        <v>426</v>
      </c>
      <c r="AU4" s="664" t="s">
        <v>426</v>
      </c>
      <c r="AV4" s="664" t="s">
        <v>426</v>
      </c>
      <c r="AW4" s="664" t="s">
        <v>426</v>
      </c>
      <c r="AX4" s="664" t="s">
        <v>426</v>
      </c>
      <c r="AY4" s="664" t="s">
        <v>426</v>
      </c>
      <c r="AZ4" s="664" t="s">
        <v>426</v>
      </c>
      <c r="BA4" s="664" t="s">
        <v>426</v>
      </c>
      <c r="BB4" s="664" t="s">
        <v>426</v>
      </c>
      <c r="BC4" s="664" t="s">
        <v>426</v>
      </c>
      <c r="BD4" s="664" t="s">
        <v>426</v>
      </c>
      <c r="BE4" s="664" t="s">
        <v>426</v>
      </c>
      <c r="BF4" s="664" t="s">
        <v>426</v>
      </c>
      <c r="BG4" s="664" t="s">
        <v>426</v>
      </c>
      <c r="BH4" s="693" t="s">
        <v>426</v>
      </c>
      <c r="BI4" s="664" t="s">
        <v>426</v>
      </c>
      <c r="BJ4" s="664" t="s">
        <v>426</v>
      </c>
      <c r="BK4" s="664" t="s">
        <v>426</v>
      </c>
      <c r="BL4" s="664" t="s">
        <v>426</v>
      </c>
      <c r="BM4" s="664" t="s">
        <v>426</v>
      </c>
      <c r="BN4" s="664" t="s">
        <v>426</v>
      </c>
      <c r="BO4" s="664" t="s">
        <v>426</v>
      </c>
      <c r="BP4" s="664" t="s">
        <v>426</v>
      </c>
      <c r="BQ4" s="664" t="s">
        <v>426</v>
      </c>
      <c r="BR4" s="664" t="s">
        <v>426</v>
      </c>
      <c r="BS4" s="664" t="s">
        <v>426</v>
      </c>
      <c r="BT4" s="664" t="s">
        <v>426</v>
      </c>
      <c r="BU4" s="664" t="s">
        <v>426</v>
      </c>
      <c r="BV4" s="664" t="s">
        <v>426</v>
      </c>
      <c r="BW4" s="664" t="s">
        <v>426</v>
      </c>
      <c r="BX4" s="664" t="s">
        <v>426</v>
      </c>
      <c r="BY4" s="664" t="s">
        <v>426</v>
      </c>
      <c r="BZ4" s="664" t="s">
        <v>426</v>
      </c>
      <c r="CA4" s="664" t="s">
        <v>426</v>
      </c>
      <c r="CB4" s="664" t="s">
        <v>426</v>
      </c>
      <c r="CC4" s="664" t="s">
        <v>426</v>
      </c>
      <c r="CD4" s="664" t="s">
        <v>426</v>
      </c>
      <c r="CE4" s="664" t="s">
        <v>426</v>
      </c>
      <c r="CF4" s="664" t="s">
        <v>426</v>
      </c>
      <c r="CG4" s="664" t="s">
        <v>426</v>
      </c>
      <c r="CH4" s="664" t="s">
        <v>426</v>
      </c>
      <c r="CI4" s="664" t="s">
        <v>426</v>
      </c>
      <c r="CJ4" s="664" t="s">
        <v>426</v>
      </c>
      <c r="CK4" s="664" t="s">
        <v>426</v>
      </c>
      <c r="CL4" s="327" t="s">
        <v>426</v>
      </c>
      <c r="CM4" s="325" t="s">
        <v>426</v>
      </c>
      <c r="CN4" s="325" t="s">
        <v>426</v>
      </c>
      <c r="CO4" s="325" t="s">
        <v>426</v>
      </c>
      <c r="CP4" s="325" t="s">
        <v>426</v>
      </c>
      <c r="CQ4" s="325" t="s">
        <v>426</v>
      </c>
      <c r="CR4" s="325" t="s">
        <v>426</v>
      </c>
      <c r="CS4" s="325" t="s">
        <v>426</v>
      </c>
      <c r="CT4" s="325" t="s">
        <v>426</v>
      </c>
      <c r="CU4" s="325" t="s">
        <v>426</v>
      </c>
      <c r="CV4" s="325" t="s">
        <v>426</v>
      </c>
      <c r="CW4" s="325" t="s">
        <v>426</v>
      </c>
      <c r="CX4" s="325" t="s">
        <v>426</v>
      </c>
      <c r="CY4" s="325" t="s">
        <v>426</v>
      </c>
      <c r="CZ4" s="732" t="s">
        <v>426</v>
      </c>
      <c r="DA4" s="325" t="s">
        <v>426</v>
      </c>
      <c r="DB4" s="325" t="s">
        <v>426</v>
      </c>
      <c r="DC4" s="325" t="s">
        <v>426</v>
      </c>
      <c r="DD4" s="325" t="s">
        <v>426</v>
      </c>
      <c r="DE4" s="325" t="s">
        <v>426</v>
      </c>
      <c r="DF4" s="325" t="s">
        <v>426</v>
      </c>
      <c r="DG4" s="325" t="s">
        <v>426</v>
      </c>
      <c r="DH4" s="732" t="s">
        <v>426</v>
      </c>
      <c r="DI4" s="733"/>
      <c r="DJ4" s="693"/>
      <c r="DK4" s="693"/>
      <c r="DL4" s="693"/>
      <c r="DM4" s="693"/>
      <c r="DN4" s="693"/>
      <c r="DT4" s="314"/>
      <c r="DU4" s="318"/>
      <c r="DV4" s="316"/>
      <c r="DW4" s="316"/>
      <c r="DX4" s="316"/>
      <c r="DY4" s="316"/>
      <c r="DZ4" s="316"/>
      <c r="EA4" s="316"/>
      <c r="EB4" s="316"/>
      <c r="EC4" s="316"/>
      <c r="ED4" s="316"/>
      <c r="EE4" s="316"/>
      <c r="EF4" s="316"/>
      <c r="EG4" s="316"/>
      <c r="EH4" s="316"/>
    </row>
    <row r="5" spans="1:138" ht="15.75" customHeight="1">
      <c r="A5" s="319" t="s">
        <v>230</v>
      </c>
      <c r="B5" s="328">
        <v>1</v>
      </c>
      <c r="C5" s="325">
        <v>1</v>
      </c>
      <c r="D5" s="330">
        <v>0.25</v>
      </c>
      <c r="E5" s="324">
        <v>0.25</v>
      </c>
      <c r="F5" s="324">
        <v>1.5</v>
      </c>
      <c r="G5" s="324">
        <v>2</v>
      </c>
      <c r="H5" s="324">
        <v>2.5</v>
      </c>
      <c r="I5" s="324">
        <v>2</v>
      </c>
      <c r="J5" s="324" t="s">
        <v>909</v>
      </c>
      <c r="K5" s="324" t="s">
        <v>909</v>
      </c>
      <c r="L5" s="324" t="s">
        <v>908</v>
      </c>
      <c r="M5" s="324" t="s">
        <v>909</v>
      </c>
      <c r="N5" s="324" t="s">
        <v>909</v>
      </c>
      <c r="O5" s="324" t="s">
        <v>909</v>
      </c>
      <c r="P5" s="324" t="s">
        <v>909</v>
      </c>
      <c r="Q5" s="324">
        <v>0.75</v>
      </c>
      <c r="R5" s="324" t="s">
        <v>909</v>
      </c>
      <c r="S5" s="324" t="s">
        <v>909</v>
      </c>
      <c r="T5" s="330" t="s">
        <v>909</v>
      </c>
      <c r="U5" s="713">
        <v>1</v>
      </c>
      <c r="V5" s="734">
        <v>1</v>
      </c>
      <c r="W5" s="734">
        <v>0.5</v>
      </c>
      <c r="X5" s="734" t="s">
        <v>909</v>
      </c>
      <c r="Y5" s="734">
        <v>0.25</v>
      </c>
      <c r="Z5" s="734">
        <v>0.25</v>
      </c>
      <c r="AA5" s="734">
        <v>0.25</v>
      </c>
      <c r="AB5" s="734" t="s">
        <v>909</v>
      </c>
      <c r="AC5" s="734" t="s">
        <v>909</v>
      </c>
      <c r="AD5" s="734" t="s">
        <v>909</v>
      </c>
      <c r="AE5" s="734" t="s">
        <v>909</v>
      </c>
      <c r="AF5" s="734">
        <v>2</v>
      </c>
      <c r="AG5" s="734">
        <v>1</v>
      </c>
      <c r="AH5" s="734" t="s">
        <v>909</v>
      </c>
      <c r="AI5" s="734">
        <v>0.25</v>
      </c>
      <c r="AJ5" s="734" t="s">
        <v>909</v>
      </c>
      <c r="AK5" s="734" t="s">
        <v>908</v>
      </c>
      <c r="AL5" s="734" t="s">
        <v>909</v>
      </c>
      <c r="AM5" s="734" t="s">
        <v>909</v>
      </c>
      <c r="AN5" s="734" t="s">
        <v>909</v>
      </c>
      <c r="AO5" s="734" t="s">
        <v>909</v>
      </c>
      <c r="AP5" s="734" t="s">
        <v>909</v>
      </c>
      <c r="AQ5" s="734" t="s">
        <v>908</v>
      </c>
      <c r="AR5" s="734" t="s">
        <v>909</v>
      </c>
      <c r="AS5" s="734" t="s">
        <v>909</v>
      </c>
      <c r="AT5" s="734" t="s">
        <v>909</v>
      </c>
      <c r="AU5" s="713">
        <v>1</v>
      </c>
      <c r="AV5" s="734">
        <v>0.5</v>
      </c>
      <c r="AW5" s="734">
        <v>3</v>
      </c>
      <c r="AX5" s="734">
        <v>1</v>
      </c>
      <c r="AY5" s="734">
        <v>9</v>
      </c>
      <c r="AZ5" s="734">
        <v>12</v>
      </c>
      <c r="BA5" s="734">
        <v>3</v>
      </c>
      <c r="BB5" s="734" t="s">
        <v>909</v>
      </c>
      <c r="BC5" s="734">
        <v>1.5</v>
      </c>
      <c r="BD5" s="734">
        <v>0.25</v>
      </c>
      <c r="BE5" s="734">
        <v>0.5</v>
      </c>
      <c r="BF5" s="734" t="s">
        <v>909</v>
      </c>
      <c r="BG5" s="734" t="s">
        <v>909</v>
      </c>
      <c r="BH5" s="734" t="s">
        <v>909</v>
      </c>
      <c r="BI5" s="713">
        <v>1</v>
      </c>
      <c r="BJ5" s="324">
        <v>0.5</v>
      </c>
      <c r="BK5" s="324">
        <v>0.5</v>
      </c>
      <c r="BL5" s="324">
        <v>0.25</v>
      </c>
      <c r="BM5" s="324">
        <v>0.25</v>
      </c>
      <c r="BN5" s="324" t="s">
        <v>909</v>
      </c>
      <c r="BO5" s="324" t="s">
        <v>909</v>
      </c>
      <c r="BP5" s="324" t="s">
        <v>909</v>
      </c>
      <c r="BQ5" s="324" t="s">
        <v>909</v>
      </c>
      <c r="BR5" s="324">
        <v>3</v>
      </c>
      <c r="BS5" s="324" t="s">
        <v>909</v>
      </c>
      <c r="BT5" s="324">
        <v>1</v>
      </c>
      <c r="BU5" s="324" t="s">
        <v>909</v>
      </c>
      <c r="BV5" s="324" t="s">
        <v>909</v>
      </c>
      <c r="BW5" s="324" t="s">
        <v>909</v>
      </c>
      <c r="BX5" s="734">
        <v>1.5</v>
      </c>
      <c r="BY5" s="734">
        <v>8</v>
      </c>
      <c r="BZ5" s="734">
        <v>0.5</v>
      </c>
      <c r="CA5" s="734">
        <v>3</v>
      </c>
      <c r="CB5" s="734" t="s">
        <v>909</v>
      </c>
      <c r="CC5" s="734">
        <v>2</v>
      </c>
      <c r="CD5" s="734" t="s">
        <v>909</v>
      </c>
      <c r="CE5" s="734">
        <v>1.5</v>
      </c>
      <c r="CF5" s="734">
        <v>0.5</v>
      </c>
      <c r="CG5" s="734">
        <v>0.25</v>
      </c>
      <c r="CH5" s="734">
        <v>8</v>
      </c>
      <c r="CI5" s="734">
        <v>3</v>
      </c>
      <c r="CJ5" s="734">
        <v>0.5</v>
      </c>
      <c r="CK5" s="734">
        <v>3</v>
      </c>
      <c r="CL5" s="735" t="s">
        <v>909</v>
      </c>
      <c r="CM5" s="325">
        <v>1</v>
      </c>
      <c r="CN5" s="734">
        <v>3</v>
      </c>
      <c r="CO5" s="734">
        <v>0.5</v>
      </c>
      <c r="CP5" s="734">
        <v>0.25</v>
      </c>
      <c r="CQ5" s="734">
        <v>3</v>
      </c>
      <c r="CR5" s="734" t="s">
        <v>908</v>
      </c>
      <c r="CS5" s="734">
        <v>2</v>
      </c>
      <c r="CT5" s="734">
        <v>1.5</v>
      </c>
      <c r="CU5" s="734">
        <v>3</v>
      </c>
      <c r="CV5" s="734">
        <v>1</v>
      </c>
      <c r="CW5" s="734">
        <v>0.5</v>
      </c>
      <c r="CX5" s="734" t="s">
        <v>909</v>
      </c>
      <c r="CY5" s="734">
        <v>0.25</v>
      </c>
      <c r="CZ5" s="735" t="s">
        <v>909</v>
      </c>
      <c r="DA5" s="325">
        <v>1</v>
      </c>
      <c r="DB5" s="734">
        <v>1</v>
      </c>
      <c r="DC5" s="734">
        <v>0.5</v>
      </c>
      <c r="DD5" s="734">
        <v>0.1</v>
      </c>
      <c r="DE5" s="734">
        <v>0.25</v>
      </c>
      <c r="DF5" s="734">
        <v>0.1</v>
      </c>
      <c r="DG5" s="734">
        <v>0.1</v>
      </c>
      <c r="DH5" s="735">
        <v>0.5</v>
      </c>
      <c r="DI5" s="736"/>
      <c r="DJ5" s="734"/>
      <c r="DK5" s="734"/>
      <c r="DL5" s="734"/>
      <c r="DM5" s="734"/>
      <c r="DN5" s="734"/>
      <c r="DT5" s="314"/>
      <c r="DU5" s="316"/>
      <c r="DV5" s="316"/>
      <c r="DW5" s="316"/>
      <c r="DX5" s="316"/>
      <c r="DY5" s="316"/>
      <c r="DZ5" s="316"/>
      <c r="EA5" s="316"/>
      <c r="EB5" s="316"/>
      <c r="EC5" s="316"/>
      <c r="ED5" s="316"/>
      <c r="EE5" s="316"/>
      <c r="EF5" s="316"/>
      <c r="EG5" s="316"/>
      <c r="EH5" s="316"/>
    </row>
    <row r="6" spans="1:138" ht="16">
      <c r="A6" s="319" t="s">
        <v>231</v>
      </c>
      <c r="B6" s="328">
        <v>2</v>
      </c>
      <c r="C6" s="325">
        <v>0.5</v>
      </c>
      <c r="D6" s="330">
        <v>0.25</v>
      </c>
      <c r="E6" s="324">
        <v>0.25</v>
      </c>
      <c r="F6" s="324" t="s">
        <v>909</v>
      </c>
      <c r="G6" s="324">
        <v>3</v>
      </c>
      <c r="H6" s="324">
        <v>3</v>
      </c>
      <c r="I6" s="324" t="s">
        <v>909</v>
      </c>
      <c r="J6" s="324" t="s">
        <v>909</v>
      </c>
      <c r="K6" s="324" t="s">
        <v>909</v>
      </c>
      <c r="L6" s="324" t="s">
        <v>908</v>
      </c>
      <c r="M6" s="324">
        <v>3</v>
      </c>
      <c r="N6" s="324" t="s">
        <v>909</v>
      </c>
      <c r="O6" s="324" t="s">
        <v>909</v>
      </c>
      <c r="P6" s="324" t="s">
        <v>909</v>
      </c>
      <c r="Q6" s="324">
        <v>0.75</v>
      </c>
      <c r="R6" s="324" t="s">
        <v>909</v>
      </c>
      <c r="S6" s="324" t="s">
        <v>909</v>
      </c>
      <c r="T6" s="330" t="s">
        <v>909</v>
      </c>
      <c r="U6" s="713">
        <v>2</v>
      </c>
      <c r="V6" s="734">
        <v>0.75</v>
      </c>
      <c r="W6" s="734">
        <v>0.5</v>
      </c>
      <c r="X6" s="734" t="s">
        <v>910</v>
      </c>
      <c r="Y6" s="734">
        <v>0.2</v>
      </c>
      <c r="Z6" s="734">
        <v>0.2</v>
      </c>
      <c r="AA6" s="734">
        <v>0.1</v>
      </c>
      <c r="AB6" s="734" t="s">
        <v>910</v>
      </c>
      <c r="AC6" s="734">
        <v>2</v>
      </c>
      <c r="AD6" s="734" t="s">
        <v>910</v>
      </c>
      <c r="AE6" s="734">
        <v>3</v>
      </c>
      <c r="AF6" s="734">
        <v>3.5</v>
      </c>
      <c r="AG6" s="734">
        <v>1.5</v>
      </c>
      <c r="AH6" s="734" t="s">
        <v>910</v>
      </c>
      <c r="AI6" s="734" t="s">
        <v>910</v>
      </c>
      <c r="AJ6" s="734">
        <v>20</v>
      </c>
      <c r="AK6" s="734" t="s">
        <v>908</v>
      </c>
      <c r="AL6" s="734" t="s">
        <v>910</v>
      </c>
      <c r="AM6" s="734" t="s">
        <v>910</v>
      </c>
      <c r="AN6" s="734">
        <v>0.3</v>
      </c>
      <c r="AO6" s="734">
        <v>0.1</v>
      </c>
      <c r="AP6" s="734">
        <v>0.3</v>
      </c>
      <c r="AQ6" s="734" t="s">
        <v>908</v>
      </c>
      <c r="AR6" s="734" t="s">
        <v>910</v>
      </c>
      <c r="AS6" s="734" t="s">
        <v>910</v>
      </c>
      <c r="AT6" s="734" t="s">
        <v>910</v>
      </c>
      <c r="AU6" s="713">
        <v>2</v>
      </c>
      <c r="AV6" s="734">
        <v>0.5</v>
      </c>
      <c r="AW6" s="734">
        <v>2</v>
      </c>
      <c r="AX6" s="734">
        <v>1</v>
      </c>
      <c r="AY6" s="734">
        <v>9</v>
      </c>
      <c r="AZ6" s="734">
        <v>10</v>
      </c>
      <c r="BA6" s="734">
        <v>5</v>
      </c>
      <c r="BB6" s="734" t="s">
        <v>910</v>
      </c>
      <c r="BC6" s="734">
        <v>4</v>
      </c>
      <c r="BD6" s="734">
        <v>0.25</v>
      </c>
      <c r="BE6" s="734">
        <v>0.5</v>
      </c>
      <c r="BF6" s="734" t="s">
        <v>910</v>
      </c>
      <c r="BG6" s="734" t="s">
        <v>910</v>
      </c>
      <c r="BH6" s="734" t="s">
        <v>910</v>
      </c>
      <c r="BI6" s="713">
        <v>2</v>
      </c>
      <c r="BJ6" s="324">
        <v>1</v>
      </c>
      <c r="BK6" s="324">
        <v>0.5</v>
      </c>
      <c r="BL6" s="324">
        <v>0.1</v>
      </c>
      <c r="BM6" s="324">
        <v>1.5</v>
      </c>
      <c r="BN6" s="324" t="s">
        <v>909</v>
      </c>
      <c r="BO6" s="324">
        <v>2.5</v>
      </c>
      <c r="BP6" s="324" t="s">
        <v>909</v>
      </c>
      <c r="BQ6" s="324" t="s">
        <v>909</v>
      </c>
      <c r="BR6" s="324" t="s">
        <v>909</v>
      </c>
      <c r="BS6" s="324" t="s">
        <v>909</v>
      </c>
      <c r="BT6" s="324">
        <v>3.5</v>
      </c>
      <c r="BU6" s="324" t="s">
        <v>909</v>
      </c>
      <c r="BV6" s="324" t="s">
        <v>909</v>
      </c>
      <c r="BW6" s="324" t="s">
        <v>909</v>
      </c>
      <c r="BX6" s="734">
        <v>2.5</v>
      </c>
      <c r="BY6" s="734">
        <v>4</v>
      </c>
      <c r="BZ6" s="734">
        <v>0.25</v>
      </c>
      <c r="CA6" s="734">
        <v>1.5</v>
      </c>
      <c r="CB6" s="734" t="s">
        <v>909</v>
      </c>
      <c r="CC6" s="734">
        <v>2.5</v>
      </c>
      <c r="CD6" s="734" t="s">
        <v>909</v>
      </c>
      <c r="CE6" s="734">
        <v>8.5</v>
      </c>
      <c r="CF6" s="734" t="s">
        <v>909</v>
      </c>
      <c r="CG6" s="734" t="s">
        <v>909</v>
      </c>
      <c r="CH6" s="734" t="s">
        <v>909</v>
      </c>
      <c r="CI6" s="734" t="s">
        <v>909</v>
      </c>
      <c r="CJ6" s="734" t="s">
        <v>909</v>
      </c>
      <c r="CK6" s="734">
        <v>1.7</v>
      </c>
      <c r="CL6" s="735" t="s">
        <v>909</v>
      </c>
      <c r="CM6" s="325">
        <v>2</v>
      </c>
      <c r="CN6" s="734">
        <v>2.5</v>
      </c>
      <c r="CO6" s="734">
        <v>0.5</v>
      </c>
      <c r="CP6" s="734">
        <v>0.1</v>
      </c>
      <c r="CQ6" s="734">
        <v>1</v>
      </c>
      <c r="CR6" s="734" t="s">
        <v>908</v>
      </c>
      <c r="CS6" s="734">
        <v>1.5</v>
      </c>
      <c r="CT6" s="734">
        <v>2</v>
      </c>
      <c r="CU6" s="734">
        <v>2.5</v>
      </c>
      <c r="CV6" s="734" t="s">
        <v>909</v>
      </c>
      <c r="CW6" s="734">
        <v>0.25</v>
      </c>
      <c r="CX6" s="734" t="s">
        <v>909</v>
      </c>
      <c r="CY6" s="734">
        <v>0.1</v>
      </c>
      <c r="CZ6" s="735" t="s">
        <v>909</v>
      </c>
      <c r="DA6" s="325">
        <v>2</v>
      </c>
      <c r="DB6" s="734">
        <v>2.25</v>
      </c>
      <c r="DC6" s="734">
        <v>0.5</v>
      </c>
      <c r="DD6" s="734">
        <v>0.1</v>
      </c>
      <c r="DE6" s="734">
        <v>0.25</v>
      </c>
      <c r="DF6" s="734">
        <v>0.25</v>
      </c>
      <c r="DG6" s="734">
        <v>0.1</v>
      </c>
      <c r="DH6" s="735">
        <v>1</v>
      </c>
      <c r="DI6" s="736"/>
      <c r="DJ6" s="734"/>
      <c r="DK6" s="734"/>
      <c r="DL6" s="734"/>
      <c r="DM6" s="734"/>
      <c r="DN6" s="734"/>
      <c r="DT6" s="314"/>
      <c r="DU6" s="316"/>
      <c r="DV6" s="316"/>
      <c r="DW6" s="316"/>
      <c r="DX6" s="316"/>
      <c r="DY6" s="316"/>
      <c r="DZ6" s="316"/>
      <c r="EA6" s="316"/>
      <c r="EB6" s="316"/>
      <c r="EC6" s="316"/>
      <c r="ED6" s="316"/>
      <c r="EE6" s="316"/>
      <c r="EF6" s="316"/>
      <c r="EG6" s="316"/>
      <c r="EH6" s="316"/>
    </row>
    <row r="7" spans="1:138" ht="16">
      <c r="A7" s="319" t="s">
        <v>232</v>
      </c>
      <c r="B7" s="328">
        <v>3</v>
      </c>
      <c r="C7" s="325">
        <v>1</v>
      </c>
      <c r="D7" s="330">
        <v>0.25</v>
      </c>
      <c r="E7" s="324">
        <v>0.1</v>
      </c>
      <c r="F7" s="324">
        <v>1.5</v>
      </c>
      <c r="G7" s="324">
        <v>2.5</v>
      </c>
      <c r="H7" s="324">
        <v>3</v>
      </c>
      <c r="I7" s="324">
        <v>2.5</v>
      </c>
      <c r="J7" s="324" t="s">
        <v>909</v>
      </c>
      <c r="K7" s="324" t="s">
        <v>909</v>
      </c>
      <c r="L7" s="324" t="s">
        <v>908</v>
      </c>
      <c r="M7" s="324" t="s">
        <v>909</v>
      </c>
      <c r="N7" s="324" t="s">
        <v>909</v>
      </c>
      <c r="O7" s="324" t="s">
        <v>909</v>
      </c>
      <c r="P7" s="324" t="s">
        <v>909</v>
      </c>
      <c r="Q7" s="324">
        <v>0.75</v>
      </c>
      <c r="R7" s="324" t="s">
        <v>909</v>
      </c>
      <c r="S7" s="324" t="s">
        <v>909</v>
      </c>
      <c r="T7" s="330" t="s">
        <v>909</v>
      </c>
      <c r="U7" s="713">
        <v>3</v>
      </c>
      <c r="V7" s="734">
        <v>1.2</v>
      </c>
      <c r="W7" s="734">
        <v>0.7</v>
      </c>
      <c r="X7" s="734" t="s">
        <v>910</v>
      </c>
      <c r="Y7" s="734">
        <v>0.25</v>
      </c>
      <c r="Z7" s="734">
        <v>0.2</v>
      </c>
      <c r="AA7" s="734">
        <v>0.3</v>
      </c>
      <c r="AB7" s="734" t="s">
        <v>910</v>
      </c>
      <c r="AC7" s="734">
        <v>2</v>
      </c>
      <c r="AD7" s="734" t="s">
        <v>910</v>
      </c>
      <c r="AE7" s="734">
        <v>4</v>
      </c>
      <c r="AF7" s="734">
        <v>4</v>
      </c>
      <c r="AG7" s="734">
        <v>2</v>
      </c>
      <c r="AH7" s="734" t="s">
        <v>910</v>
      </c>
      <c r="AI7" s="734" t="s">
        <v>910</v>
      </c>
      <c r="AJ7" s="734">
        <v>16</v>
      </c>
      <c r="AK7" s="734" t="s">
        <v>908</v>
      </c>
      <c r="AL7" s="734" t="s">
        <v>910</v>
      </c>
      <c r="AM7" s="734" t="s">
        <v>910</v>
      </c>
      <c r="AN7" s="734">
        <v>0.3</v>
      </c>
      <c r="AO7" s="734">
        <v>0.1</v>
      </c>
      <c r="AP7" s="734">
        <v>0.2</v>
      </c>
      <c r="AQ7" s="734" t="s">
        <v>908</v>
      </c>
      <c r="AR7" s="734" t="s">
        <v>910</v>
      </c>
      <c r="AS7" s="734" t="s">
        <v>910</v>
      </c>
      <c r="AT7" s="734" t="s">
        <v>910</v>
      </c>
      <c r="AU7" s="713">
        <v>3</v>
      </c>
      <c r="AV7" s="734">
        <v>0.5</v>
      </c>
      <c r="AW7" s="734" t="s">
        <v>909</v>
      </c>
      <c r="AX7" s="734">
        <v>0.1</v>
      </c>
      <c r="AY7" s="734">
        <v>1</v>
      </c>
      <c r="AZ7" s="734">
        <v>8</v>
      </c>
      <c r="BA7" s="734" t="s">
        <v>909</v>
      </c>
      <c r="BB7" s="734" t="s">
        <v>909</v>
      </c>
      <c r="BC7" s="734">
        <v>0.5</v>
      </c>
      <c r="BD7" s="734" t="s">
        <v>909</v>
      </c>
      <c r="BE7" s="734" t="s">
        <v>909</v>
      </c>
      <c r="BF7" s="734" t="s">
        <v>909</v>
      </c>
      <c r="BG7" s="734" t="s">
        <v>909</v>
      </c>
      <c r="BH7" s="734" t="s">
        <v>909</v>
      </c>
      <c r="BI7" s="713">
        <v>3</v>
      </c>
      <c r="BJ7" s="324">
        <v>24</v>
      </c>
      <c r="BK7" s="324">
        <v>0.5</v>
      </c>
      <c r="BL7" s="324">
        <v>0.1</v>
      </c>
      <c r="BM7" s="324">
        <v>1</v>
      </c>
      <c r="BN7" s="324" t="s">
        <v>909</v>
      </c>
      <c r="BO7" s="324">
        <v>3</v>
      </c>
      <c r="BP7" s="324" t="s">
        <v>909</v>
      </c>
      <c r="BQ7" s="324" t="s">
        <v>909</v>
      </c>
      <c r="BR7" s="324" t="s">
        <v>909</v>
      </c>
      <c r="BS7" s="324" t="s">
        <v>909</v>
      </c>
      <c r="BT7" s="324">
        <v>3.5</v>
      </c>
      <c r="BU7" s="324" t="s">
        <v>909</v>
      </c>
      <c r="BV7" s="324" t="s">
        <v>909</v>
      </c>
      <c r="BW7" s="324" t="s">
        <v>909</v>
      </c>
      <c r="BX7" s="734">
        <v>2.2999999999999998</v>
      </c>
      <c r="BY7" s="734">
        <v>3.5</v>
      </c>
      <c r="BZ7" s="734" t="s">
        <v>909</v>
      </c>
      <c r="CA7" s="734">
        <v>2</v>
      </c>
      <c r="CB7" s="734" t="s">
        <v>909</v>
      </c>
      <c r="CC7" s="734">
        <v>4.5</v>
      </c>
      <c r="CD7" s="734" t="s">
        <v>909</v>
      </c>
      <c r="CE7" s="734">
        <v>10</v>
      </c>
      <c r="CF7" s="734" t="s">
        <v>909</v>
      </c>
      <c r="CG7" s="734" t="s">
        <v>909</v>
      </c>
      <c r="CH7" s="734" t="s">
        <v>909</v>
      </c>
      <c r="CI7" s="734" t="s">
        <v>909</v>
      </c>
      <c r="CJ7" s="734" t="s">
        <v>909</v>
      </c>
      <c r="CK7" s="734">
        <v>2.5</v>
      </c>
      <c r="CL7" s="735" t="s">
        <v>909</v>
      </c>
      <c r="CM7" s="325">
        <v>3</v>
      </c>
      <c r="CN7" s="734">
        <v>1.5</v>
      </c>
      <c r="CO7" s="734">
        <v>0.5</v>
      </c>
      <c r="CP7" s="734">
        <v>0.1</v>
      </c>
      <c r="CQ7" s="734">
        <v>1.5</v>
      </c>
      <c r="CR7" s="734" t="s">
        <v>908</v>
      </c>
      <c r="CS7" s="734">
        <v>0.5</v>
      </c>
      <c r="CT7" s="734">
        <v>1.5</v>
      </c>
      <c r="CU7" s="734">
        <v>1.5</v>
      </c>
      <c r="CV7" s="734" t="s">
        <v>909</v>
      </c>
      <c r="CW7" s="734">
        <v>0.25</v>
      </c>
      <c r="CX7" s="734" t="s">
        <v>909</v>
      </c>
      <c r="CY7" s="734">
        <v>0.1</v>
      </c>
      <c r="CZ7" s="735" t="s">
        <v>909</v>
      </c>
      <c r="DA7" s="325">
        <v>3</v>
      </c>
      <c r="DB7" s="734">
        <v>1.6</v>
      </c>
      <c r="DC7" s="734">
        <v>0.25</v>
      </c>
      <c r="DD7" s="734">
        <v>0.1</v>
      </c>
      <c r="DE7" s="734">
        <v>0.5</v>
      </c>
      <c r="DF7" s="734">
        <v>0.1</v>
      </c>
      <c r="DG7" s="734">
        <v>0.1</v>
      </c>
      <c r="DH7" s="735">
        <v>0.5</v>
      </c>
      <c r="DI7" s="736"/>
      <c r="DJ7" s="734"/>
      <c r="DK7" s="734"/>
      <c r="DL7" s="734"/>
      <c r="DM7" s="734"/>
      <c r="DN7" s="734"/>
      <c r="DT7" s="314"/>
      <c r="DU7" s="316"/>
      <c r="DV7" s="316"/>
      <c r="DW7" s="316"/>
      <c r="DX7" s="316"/>
      <c r="DY7" s="316"/>
      <c r="DZ7" s="316"/>
      <c r="EA7" s="316"/>
      <c r="EB7" s="316"/>
      <c r="EC7" s="316"/>
      <c r="ED7" s="316"/>
      <c r="EE7" s="316"/>
      <c r="EF7" s="316"/>
      <c r="EG7" s="316"/>
      <c r="EH7" s="316"/>
    </row>
    <row r="8" spans="1:138" ht="16">
      <c r="A8" s="319" t="s">
        <v>233</v>
      </c>
      <c r="B8" s="328">
        <v>4</v>
      </c>
      <c r="C8" s="325">
        <v>2</v>
      </c>
      <c r="D8" s="330">
        <v>0.5</v>
      </c>
      <c r="E8" s="324" t="s">
        <v>909</v>
      </c>
      <c r="F8" s="324">
        <v>1.5</v>
      </c>
      <c r="G8" s="324">
        <v>4</v>
      </c>
      <c r="H8" s="324">
        <v>3.5</v>
      </c>
      <c r="I8" s="324" t="s">
        <v>909</v>
      </c>
      <c r="J8" s="324" t="s">
        <v>909</v>
      </c>
      <c r="K8" s="324" t="s">
        <v>909</v>
      </c>
      <c r="L8" s="324" t="s">
        <v>908</v>
      </c>
      <c r="M8" s="324">
        <v>4</v>
      </c>
      <c r="N8" s="324" t="s">
        <v>909</v>
      </c>
      <c r="O8" s="324">
        <v>2.5</v>
      </c>
      <c r="P8" s="324" t="s">
        <v>909</v>
      </c>
      <c r="Q8" s="324">
        <v>0.75</v>
      </c>
      <c r="R8" s="324">
        <v>0.5</v>
      </c>
      <c r="S8" s="324" t="s">
        <v>909</v>
      </c>
      <c r="T8" s="330" t="s">
        <v>909</v>
      </c>
      <c r="U8" s="713">
        <v>4</v>
      </c>
      <c r="V8" s="734">
        <v>0.6</v>
      </c>
      <c r="W8" s="734">
        <v>0.5</v>
      </c>
      <c r="X8" s="734" t="s">
        <v>910</v>
      </c>
      <c r="Y8" s="734">
        <v>0.25</v>
      </c>
      <c r="Z8" s="734">
        <v>0.2</v>
      </c>
      <c r="AA8" s="734">
        <v>0.2</v>
      </c>
      <c r="AB8" s="734" t="s">
        <v>910</v>
      </c>
      <c r="AC8" s="734">
        <v>1</v>
      </c>
      <c r="AD8" s="734" t="s">
        <v>910</v>
      </c>
      <c r="AE8" s="734">
        <v>3.5</v>
      </c>
      <c r="AF8" s="734">
        <v>2.5</v>
      </c>
      <c r="AG8" s="734">
        <v>2</v>
      </c>
      <c r="AH8" s="734" t="s">
        <v>910</v>
      </c>
      <c r="AI8" s="734" t="s">
        <v>910</v>
      </c>
      <c r="AJ8" s="734">
        <v>8</v>
      </c>
      <c r="AK8" s="734" t="s">
        <v>908</v>
      </c>
      <c r="AL8" s="734" t="s">
        <v>910</v>
      </c>
      <c r="AM8" s="734" t="s">
        <v>910</v>
      </c>
      <c r="AN8" s="734">
        <v>0.25</v>
      </c>
      <c r="AO8" s="734">
        <v>0.1</v>
      </c>
      <c r="AP8" s="734">
        <v>0.2</v>
      </c>
      <c r="AQ8" s="734" t="s">
        <v>908</v>
      </c>
      <c r="AR8" s="734" t="s">
        <v>910</v>
      </c>
      <c r="AS8" s="734" t="s">
        <v>910</v>
      </c>
      <c r="AT8" s="734" t="s">
        <v>910</v>
      </c>
      <c r="AU8" s="713">
        <v>4</v>
      </c>
      <c r="AV8" s="734">
        <v>0.5</v>
      </c>
      <c r="AW8" s="734" t="s">
        <v>909</v>
      </c>
      <c r="AX8" s="734">
        <v>0.1</v>
      </c>
      <c r="AY8" s="734">
        <v>1.5</v>
      </c>
      <c r="AZ8" s="734">
        <v>3</v>
      </c>
      <c r="BA8" s="734">
        <v>2.5</v>
      </c>
      <c r="BB8" s="734" t="s">
        <v>909</v>
      </c>
      <c r="BC8" s="734" t="s">
        <v>909</v>
      </c>
      <c r="BD8" s="734" t="s">
        <v>909</v>
      </c>
      <c r="BE8" s="734" t="s">
        <v>909</v>
      </c>
      <c r="BF8" s="734" t="s">
        <v>909</v>
      </c>
      <c r="BG8" s="734" t="s">
        <v>909</v>
      </c>
      <c r="BH8" s="734" t="s">
        <v>909</v>
      </c>
      <c r="BI8" s="713">
        <v>4</v>
      </c>
      <c r="BJ8" s="324">
        <v>0.75</v>
      </c>
      <c r="BK8" s="324">
        <v>0.25</v>
      </c>
      <c r="BL8" s="324">
        <v>0.1</v>
      </c>
      <c r="BM8" s="324" t="s">
        <v>911</v>
      </c>
      <c r="BN8" s="324" t="s">
        <v>909</v>
      </c>
      <c r="BO8" s="324" t="s">
        <v>912</v>
      </c>
      <c r="BP8" s="324" t="s">
        <v>909</v>
      </c>
      <c r="BQ8" s="324" t="s">
        <v>909</v>
      </c>
      <c r="BR8" s="324" t="s">
        <v>909</v>
      </c>
      <c r="BS8" s="324" t="s">
        <v>909</v>
      </c>
      <c r="BT8" s="324" t="s">
        <v>913</v>
      </c>
      <c r="BU8" s="324">
        <v>0.1</v>
      </c>
      <c r="BV8" s="324">
        <v>0.1</v>
      </c>
      <c r="BW8" s="324">
        <v>0.5</v>
      </c>
      <c r="BX8" s="734">
        <v>2</v>
      </c>
      <c r="BY8" s="734" t="s">
        <v>914</v>
      </c>
      <c r="BZ8" s="734">
        <v>0.5</v>
      </c>
      <c r="CA8" s="734">
        <v>1.8</v>
      </c>
      <c r="CB8" s="734" t="s">
        <v>909</v>
      </c>
      <c r="CC8" s="734">
        <v>2.4</v>
      </c>
      <c r="CD8" s="734" t="s">
        <v>909</v>
      </c>
      <c r="CE8" s="734">
        <v>5</v>
      </c>
      <c r="CF8" s="734" t="s">
        <v>909</v>
      </c>
      <c r="CG8" s="734" t="s">
        <v>909</v>
      </c>
      <c r="CH8" s="734" t="s">
        <v>909</v>
      </c>
      <c r="CI8" s="734" t="s">
        <v>909</v>
      </c>
      <c r="CJ8" s="734" t="s">
        <v>909</v>
      </c>
      <c r="CK8" s="734">
        <v>2.4</v>
      </c>
      <c r="CL8" s="735" t="s">
        <v>909</v>
      </c>
      <c r="CM8" s="325">
        <v>4</v>
      </c>
      <c r="CN8" s="734">
        <v>1</v>
      </c>
      <c r="CO8" s="734">
        <v>0.25</v>
      </c>
      <c r="CP8" s="734">
        <v>0.1</v>
      </c>
      <c r="CQ8" s="734">
        <v>1.5</v>
      </c>
      <c r="CR8" s="734" t="s">
        <v>908</v>
      </c>
      <c r="CS8" s="734" t="s">
        <v>909</v>
      </c>
      <c r="CT8" s="734">
        <v>2</v>
      </c>
      <c r="CU8" s="734">
        <v>1.5</v>
      </c>
      <c r="CV8" s="734">
        <v>0.5</v>
      </c>
      <c r="CW8" s="734">
        <v>0.5</v>
      </c>
      <c r="CX8" s="734" t="s">
        <v>909</v>
      </c>
      <c r="CY8" s="734" t="s">
        <v>909</v>
      </c>
      <c r="CZ8" s="735" t="s">
        <v>909</v>
      </c>
      <c r="DA8" s="325">
        <v>4</v>
      </c>
      <c r="DB8" s="734">
        <v>2</v>
      </c>
      <c r="DC8" s="734">
        <v>1</v>
      </c>
      <c r="DD8" s="734">
        <v>0.1</v>
      </c>
      <c r="DE8" s="734">
        <v>0.5</v>
      </c>
      <c r="DF8" s="734">
        <v>0.1</v>
      </c>
      <c r="DG8" s="734">
        <v>0.1</v>
      </c>
      <c r="DH8" s="735">
        <v>1</v>
      </c>
      <c r="DI8" s="736"/>
      <c r="DJ8" s="734"/>
      <c r="DK8" s="734"/>
      <c r="DL8" s="734"/>
      <c r="DM8" s="734"/>
      <c r="DN8" s="734"/>
      <c r="DT8" s="314"/>
      <c r="DU8" s="316"/>
      <c r="DV8" s="316"/>
      <c r="DW8" s="316"/>
      <c r="DX8" s="316"/>
      <c r="DY8" s="316"/>
      <c r="DZ8" s="316"/>
      <c r="EA8" s="316"/>
      <c r="EB8" s="316"/>
      <c r="EC8" s="316"/>
      <c r="ED8" s="316"/>
      <c r="EE8" s="316"/>
      <c r="EF8" s="316"/>
      <c r="EG8" s="316"/>
      <c r="EH8" s="316"/>
    </row>
    <row r="9" spans="1:138" ht="16">
      <c r="A9" s="319" t="s">
        <v>234</v>
      </c>
      <c r="B9" s="328">
        <v>5</v>
      </c>
      <c r="C9" s="325">
        <v>2</v>
      </c>
      <c r="D9" s="330">
        <v>0.5</v>
      </c>
      <c r="E9" s="324" t="s">
        <v>909</v>
      </c>
      <c r="F9" s="324">
        <v>1.5</v>
      </c>
      <c r="G9" s="324">
        <v>4</v>
      </c>
      <c r="H9" s="324">
        <v>3.5</v>
      </c>
      <c r="I9" s="324">
        <v>3</v>
      </c>
      <c r="J9" s="324">
        <v>0.5</v>
      </c>
      <c r="K9" s="324" t="s">
        <v>909</v>
      </c>
      <c r="L9" s="324" t="s">
        <v>908</v>
      </c>
      <c r="M9" s="324" t="s">
        <v>909</v>
      </c>
      <c r="N9" s="324" t="s">
        <v>909</v>
      </c>
      <c r="O9" s="324" t="s">
        <v>909</v>
      </c>
      <c r="P9" s="324" t="s">
        <v>909</v>
      </c>
      <c r="Q9" s="324">
        <v>0.75</v>
      </c>
      <c r="R9" s="324" t="s">
        <v>909</v>
      </c>
      <c r="S9" s="324" t="s">
        <v>909</v>
      </c>
      <c r="T9" s="330" t="s">
        <v>909</v>
      </c>
      <c r="U9" s="713">
        <v>5</v>
      </c>
      <c r="V9" s="734">
        <v>0.6</v>
      </c>
      <c r="W9" s="734">
        <v>0.5</v>
      </c>
      <c r="X9" s="734" t="s">
        <v>910</v>
      </c>
      <c r="Y9" s="734">
        <v>0.25</v>
      </c>
      <c r="Z9" s="734">
        <v>0.2</v>
      </c>
      <c r="AA9" s="734">
        <v>0.2</v>
      </c>
      <c r="AB9" s="734">
        <v>1</v>
      </c>
      <c r="AC9" s="734">
        <v>0.5</v>
      </c>
      <c r="AD9" s="734">
        <v>1</v>
      </c>
      <c r="AE9" s="734">
        <v>2</v>
      </c>
      <c r="AF9" s="734">
        <v>2</v>
      </c>
      <c r="AG9" s="734">
        <v>1.5</v>
      </c>
      <c r="AH9" s="734" t="s">
        <v>910</v>
      </c>
      <c r="AI9" s="734" t="s">
        <v>910</v>
      </c>
      <c r="AJ9" s="734">
        <v>4</v>
      </c>
      <c r="AK9" s="734" t="s">
        <v>908</v>
      </c>
      <c r="AL9" s="734" t="s">
        <v>910</v>
      </c>
      <c r="AM9" s="734" t="s">
        <v>910</v>
      </c>
      <c r="AN9" s="734">
        <v>0.25</v>
      </c>
      <c r="AO9" s="734">
        <v>0.1</v>
      </c>
      <c r="AP9" s="734">
        <v>0.2</v>
      </c>
      <c r="AQ9" s="734" t="s">
        <v>908</v>
      </c>
      <c r="AR9" s="734" t="s">
        <v>910</v>
      </c>
      <c r="AS9" s="734" t="s">
        <v>910</v>
      </c>
      <c r="AT9" s="734" t="s">
        <v>910</v>
      </c>
      <c r="AU9" s="713">
        <v>5</v>
      </c>
      <c r="AV9" s="734">
        <v>0.25</v>
      </c>
      <c r="AW9" s="734" t="s">
        <v>909</v>
      </c>
      <c r="AX9" s="734">
        <v>0.1</v>
      </c>
      <c r="AY9" s="734">
        <v>1</v>
      </c>
      <c r="AZ9" s="734">
        <v>2.5</v>
      </c>
      <c r="BA9" s="734" t="s">
        <v>909</v>
      </c>
      <c r="BB9" s="734" t="s">
        <v>909</v>
      </c>
      <c r="BC9" s="734" t="s">
        <v>909</v>
      </c>
      <c r="BD9" s="734" t="s">
        <v>909</v>
      </c>
      <c r="BE9" s="734" t="s">
        <v>909</v>
      </c>
      <c r="BF9" s="734" t="s">
        <v>909</v>
      </c>
      <c r="BG9" s="734" t="s">
        <v>909</v>
      </c>
      <c r="BH9" s="734" t="s">
        <v>909</v>
      </c>
      <c r="BI9" s="713">
        <v>5</v>
      </c>
      <c r="BJ9" s="324">
        <v>1.5</v>
      </c>
      <c r="BK9" s="324">
        <v>0.25</v>
      </c>
      <c r="BL9" s="324">
        <v>0.1</v>
      </c>
      <c r="BM9" s="324">
        <v>0.1</v>
      </c>
      <c r="BN9" s="324">
        <v>0.1</v>
      </c>
      <c r="BO9" s="324">
        <v>5</v>
      </c>
      <c r="BP9" s="324" t="s">
        <v>909</v>
      </c>
      <c r="BQ9" s="324" t="s">
        <v>909</v>
      </c>
      <c r="BR9" s="324" t="s">
        <v>909</v>
      </c>
      <c r="BS9" s="324" t="s">
        <v>909</v>
      </c>
      <c r="BT9" s="324">
        <v>4</v>
      </c>
      <c r="BU9" s="324" t="s">
        <v>909</v>
      </c>
      <c r="BV9" s="324" t="s">
        <v>909</v>
      </c>
      <c r="BW9" s="324" t="s">
        <v>909</v>
      </c>
      <c r="BX9" s="734">
        <v>3</v>
      </c>
      <c r="BY9" s="734">
        <v>4</v>
      </c>
      <c r="BZ9" s="734">
        <v>0.25</v>
      </c>
      <c r="CA9" s="734">
        <v>2.5</v>
      </c>
      <c r="CB9" s="734" t="s">
        <v>909</v>
      </c>
      <c r="CC9" s="734">
        <v>4.2</v>
      </c>
      <c r="CD9" s="734" t="s">
        <v>909</v>
      </c>
      <c r="CE9" s="734">
        <v>2</v>
      </c>
      <c r="CF9" s="734">
        <v>0.25</v>
      </c>
      <c r="CG9" s="734">
        <v>0.1</v>
      </c>
      <c r="CH9" s="734">
        <v>2</v>
      </c>
      <c r="CI9" s="734">
        <v>2</v>
      </c>
      <c r="CJ9" s="734">
        <v>0.1</v>
      </c>
      <c r="CK9" s="734">
        <v>2.5</v>
      </c>
      <c r="CL9" s="735" t="s">
        <v>909</v>
      </c>
      <c r="CM9" s="325">
        <v>5</v>
      </c>
      <c r="CN9" s="734">
        <v>0.5</v>
      </c>
      <c r="CO9" s="734">
        <v>0.5</v>
      </c>
      <c r="CP9" s="734">
        <v>0.1</v>
      </c>
      <c r="CQ9" s="734">
        <v>0.75</v>
      </c>
      <c r="CR9" s="734" t="s">
        <v>908</v>
      </c>
      <c r="CS9" s="734">
        <v>0.75</v>
      </c>
      <c r="CT9" s="734" t="s">
        <v>909</v>
      </c>
      <c r="CU9" s="734">
        <v>1.1000000000000001</v>
      </c>
      <c r="CV9" s="734">
        <v>0.5</v>
      </c>
      <c r="CW9" s="734">
        <v>0.5</v>
      </c>
      <c r="CX9" s="734" t="s">
        <v>909</v>
      </c>
      <c r="CY9" s="734">
        <v>0.1</v>
      </c>
      <c r="CZ9" s="735" t="s">
        <v>909</v>
      </c>
      <c r="DA9" s="325">
        <v>5</v>
      </c>
      <c r="DB9" s="734">
        <v>0.75</v>
      </c>
      <c r="DC9" s="734">
        <v>0.25</v>
      </c>
      <c r="DD9" s="734">
        <v>0.1</v>
      </c>
      <c r="DE9" s="734">
        <v>0.5</v>
      </c>
      <c r="DF9" s="734">
        <v>0.1</v>
      </c>
      <c r="DG9" s="734">
        <v>0.1</v>
      </c>
      <c r="DH9" s="735">
        <v>0.25</v>
      </c>
      <c r="DI9" s="736"/>
      <c r="DJ9" s="734"/>
      <c r="DK9" s="734"/>
      <c r="DL9" s="734"/>
      <c r="DM9" s="734"/>
      <c r="DN9" s="734"/>
      <c r="DT9" s="314"/>
      <c r="DU9" s="316"/>
      <c r="DV9" s="316"/>
      <c r="DW9" s="316"/>
      <c r="DX9" s="316"/>
      <c r="DY9" s="316"/>
      <c r="DZ9" s="316"/>
      <c r="EA9" s="316"/>
      <c r="EB9" s="316"/>
      <c r="EC9" s="316"/>
      <c r="ED9" s="316"/>
      <c r="EE9" s="316"/>
      <c r="EF9" s="316"/>
      <c r="EG9" s="316"/>
      <c r="EH9" s="316"/>
    </row>
    <row r="10" spans="1:138" ht="16">
      <c r="A10" s="319" t="s">
        <v>235</v>
      </c>
      <c r="B10" s="328">
        <v>6</v>
      </c>
      <c r="C10" s="325">
        <v>1</v>
      </c>
      <c r="D10" s="330">
        <v>0.5</v>
      </c>
      <c r="E10" s="324">
        <v>0.5</v>
      </c>
      <c r="F10" s="324">
        <v>0.5</v>
      </c>
      <c r="G10" s="324">
        <v>7</v>
      </c>
      <c r="H10" s="324">
        <v>1</v>
      </c>
      <c r="I10" s="324">
        <v>14</v>
      </c>
      <c r="J10" s="324" t="s">
        <v>909</v>
      </c>
      <c r="K10" s="324" t="s">
        <v>909</v>
      </c>
      <c r="L10" s="324" t="s">
        <v>908</v>
      </c>
      <c r="M10" s="324" t="s">
        <v>909</v>
      </c>
      <c r="N10" s="324" t="s">
        <v>909</v>
      </c>
      <c r="O10" s="324">
        <v>0.5</v>
      </c>
      <c r="P10" s="324">
        <v>0.5</v>
      </c>
      <c r="Q10" s="324">
        <v>1</v>
      </c>
      <c r="R10" s="324">
        <v>3</v>
      </c>
      <c r="S10" s="324">
        <v>7</v>
      </c>
      <c r="T10" s="330" t="s">
        <v>909</v>
      </c>
      <c r="U10" s="713">
        <v>6</v>
      </c>
      <c r="V10" s="734">
        <v>0.4</v>
      </c>
      <c r="W10" s="734">
        <v>0.25</v>
      </c>
      <c r="X10" s="734">
        <v>0.25</v>
      </c>
      <c r="Y10" s="734">
        <v>0.1</v>
      </c>
      <c r="Z10" s="734" t="s">
        <v>909</v>
      </c>
      <c r="AA10" s="734" t="s">
        <v>909</v>
      </c>
      <c r="AB10" s="734" t="s">
        <v>909</v>
      </c>
      <c r="AC10" s="734" t="s">
        <v>909</v>
      </c>
      <c r="AD10" s="734" t="s">
        <v>909</v>
      </c>
      <c r="AE10" s="734" t="s">
        <v>909</v>
      </c>
      <c r="AF10" s="734">
        <v>4</v>
      </c>
      <c r="AG10" s="734">
        <v>1</v>
      </c>
      <c r="AH10" s="734" t="s">
        <v>909</v>
      </c>
      <c r="AI10" s="734">
        <v>0.25</v>
      </c>
      <c r="AJ10" s="734" t="s">
        <v>909</v>
      </c>
      <c r="AK10" s="734" t="s">
        <v>908</v>
      </c>
      <c r="AL10" s="734" t="s">
        <v>909</v>
      </c>
      <c r="AM10" s="734" t="s">
        <v>909</v>
      </c>
      <c r="AN10" s="734" t="s">
        <v>909</v>
      </c>
      <c r="AO10" s="734" t="s">
        <v>909</v>
      </c>
      <c r="AP10" s="734" t="s">
        <v>909</v>
      </c>
      <c r="AQ10" s="734" t="s">
        <v>908</v>
      </c>
      <c r="AR10" s="734" t="s">
        <v>909</v>
      </c>
      <c r="AS10" s="734" t="s">
        <v>909</v>
      </c>
      <c r="AT10" s="734" t="s">
        <v>909</v>
      </c>
      <c r="AU10" s="713">
        <v>6</v>
      </c>
      <c r="AV10" s="734">
        <v>0.25</v>
      </c>
      <c r="AW10" s="734" t="s">
        <v>909</v>
      </c>
      <c r="AX10" s="734">
        <v>0.1</v>
      </c>
      <c r="AY10" s="734">
        <v>0.5</v>
      </c>
      <c r="AZ10" s="734">
        <v>24</v>
      </c>
      <c r="BA10" s="734" t="s">
        <v>915</v>
      </c>
      <c r="BB10" s="734" t="s">
        <v>909</v>
      </c>
      <c r="BC10" s="734">
        <v>0.5</v>
      </c>
      <c r="BD10" s="734" t="s">
        <v>909</v>
      </c>
      <c r="BE10" s="734" t="s">
        <v>911</v>
      </c>
      <c r="BF10" s="734" t="s">
        <v>909</v>
      </c>
      <c r="BG10" s="734" t="s">
        <v>909</v>
      </c>
      <c r="BH10" s="734" t="s">
        <v>909</v>
      </c>
      <c r="BI10" s="713">
        <v>6</v>
      </c>
      <c r="BJ10" s="324">
        <v>1.5</v>
      </c>
      <c r="BK10" s="324">
        <v>0.2</v>
      </c>
      <c r="BL10" s="324">
        <v>0.1</v>
      </c>
      <c r="BM10" s="324">
        <v>2</v>
      </c>
      <c r="BN10" s="324" t="s">
        <v>909</v>
      </c>
      <c r="BO10" s="324" t="s">
        <v>909</v>
      </c>
      <c r="BP10" s="324" t="s">
        <v>909</v>
      </c>
      <c r="BQ10" s="324" t="s">
        <v>909</v>
      </c>
      <c r="BR10" s="324" t="s">
        <v>909</v>
      </c>
      <c r="BS10" s="324" t="s">
        <v>909</v>
      </c>
      <c r="BT10" s="324">
        <v>3.5</v>
      </c>
      <c r="BU10" s="324" t="s">
        <v>909</v>
      </c>
      <c r="BV10" s="324" t="s">
        <v>909</v>
      </c>
      <c r="BW10" s="324" t="s">
        <v>909</v>
      </c>
      <c r="BX10" s="734">
        <v>3</v>
      </c>
      <c r="BY10" s="734">
        <v>5</v>
      </c>
      <c r="BZ10" s="734">
        <v>0.5</v>
      </c>
      <c r="CA10" s="734">
        <v>2</v>
      </c>
      <c r="CB10" s="734" t="s">
        <v>909</v>
      </c>
      <c r="CC10" s="734">
        <v>4.5</v>
      </c>
      <c r="CD10" s="734" t="s">
        <v>909</v>
      </c>
      <c r="CE10" s="734">
        <v>2</v>
      </c>
      <c r="CF10" s="734">
        <v>0.2</v>
      </c>
      <c r="CG10" s="734">
        <v>0.1</v>
      </c>
      <c r="CH10" s="734">
        <v>2.5</v>
      </c>
      <c r="CI10" s="734">
        <v>0.5</v>
      </c>
      <c r="CJ10" s="734">
        <v>0.5</v>
      </c>
      <c r="CK10" s="734">
        <v>3</v>
      </c>
      <c r="CL10" s="735" t="s">
        <v>909</v>
      </c>
      <c r="CM10" s="325">
        <v>6</v>
      </c>
      <c r="CN10" s="734">
        <v>1</v>
      </c>
      <c r="CO10" s="734">
        <v>0.25</v>
      </c>
      <c r="CP10" s="734">
        <v>0.1</v>
      </c>
      <c r="CQ10" s="734">
        <v>1</v>
      </c>
      <c r="CR10" s="734" t="s">
        <v>908</v>
      </c>
      <c r="CS10" s="734">
        <v>0.75</v>
      </c>
      <c r="CT10" s="734">
        <v>1.5</v>
      </c>
      <c r="CU10" s="734">
        <v>1</v>
      </c>
      <c r="CV10" s="734">
        <v>0.5</v>
      </c>
      <c r="CW10" s="734">
        <v>0.5</v>
      </c>
      <c r="CX10" s="734" t="s">
        <v>909</v>
      </c>
      <c r="CY10" s="734">
        <v>0.1</v>
      </c>
      <c r="CZ10" s="735" t="s">
        <v>909</v>
      </c>
      <c r="DA10" s="325">
        <v>6</v>
      </c>
      <c r="DB10" s="734">
        <v>2</v>
      </c>
      <c r="DC10" s="734">
        <v>0.5</v>
      </c>
      <c r="DD10" s="734">
        <v>0.1</v>
      </c>
      <c r="DE10" s="734">
        <v>0.17</v>
      </c>
      <c r="DF10" s="734">
        <v>0.25</v>
      </c>
      <c r="DG10" s="734">
        <v>0.1</v>
      </c>
      <c r="DH10" s="735">
        <v>0.5</v>
      </c>
      <c r="DI10" s="736"/>
      <c r="DJ10" s="734"/>
      <c r="DK10" s="734"/>
      <c r="DL10" s="734"/>
      <c r="DM10" s="734"/>
      <c r="DN10" s="734"/>
      <c r="DT10" s="314"/>
      <c r="DU10" s="316"/>
      <c r="DV10" s="316"/>
      <c r="DW10" s="316"/>
      <c r="DX10" s="316"/>
      <c r="DY10" s="316"/>
      <c r="DZ10" s="316"/>
      <c r="EA10" s="316"/>
      <c r="EB10" s="316"/>
      <c r="EC10" s="316"/>
      <c r="ED10" s="316"/>
      <c r="EE10" s="316"/>
      <c r="EF10" s="316"/>
      <c r="EG10" s="316"/>
      <c r="EH10" s="316"/>
    </row>
    <row r="11" spans="1:138" ht="16">
      <c r="A11" s="319" t="s">
        <v>236</v>
      </c>
      <c r="B11" s="328">
        <v>7</v>
      </c>
      <c r="C11" s="325">
        <v>1.5</v>
      </c>
      <c r="D11" s="330">
        <v>0.5</v>
      </c>
      <c r="E11" s="324">
        <v>0.5</v>
      </c>
      <c r="F11" s="324">
        <v>0.5</v>
      </c>
      <c r="G11" s="324">
        <v>7</v>
      </c>
      <c r="H11" s="324">
        <v>1</v>
      </c>
      <c r="I11" s="324" t="s">
        <v>909</v>
      </c>
      <c r="J11" s="324" t="s">
        <v>909</v>
      </c>
      <c r="K11" s="324" t="s">
        <v>909</v>
      </c>
      <c r="L11" s="324" t="s">
        <v>908</v>
      </c>
      <c r="M11" s="324" t="s">
        <v>909</v>
      </c>
      <c r="N11" s="324" t="s">
        <v>909</v>
      </c>
      <c r="O11" s="324">
        <v>0.5</v>
      </c>
      <c r="P11" s="324">
        <v>0.5</v>
      </c>
      <c r="Q11" s="324">
        <v>1</v>
      </c>
      <c r="R11" s="324" t="s">
        <v>909</v>
      </c>
      <c r="S11" s="324">
        <v>1</v>
      </c>
      <c r="T11" s="330" t="s">
        <v>909</v>
      </c>
      <c r="U11" s="713">
        <v>7</v>
      </c>
      <c r="V11" s="734">
        <v>1</v>
      </c>
      <c r="W11" s="734">
        <v>1.5</v>
      </c>
      <c r="X11" s="734" t="s">
        <v>909</v>
      </c>
      <c r="Y11" s="734">
        <v>0.5</v>
      </c>
      <c r="Z11" s="734" t="s">
        <v>909</v>
      </c>
      <c r="AA11" s="734" t="s">
        <v>909</v>
      </c>
      <c r="AB11" s="734" t="s">
        <v>909</v>
      </c>
      <c r="AC11" s="734" t="s">
        <v>909</v>
      </c>
      <c r="AD11" s="734" t="s">
        <v>909</v>
      </c>
      <c r="AE11" s="734" t="s">
        <v>909</v>
      </c>
      <c r="AF11" s="734">
        <v>4</v>
      </c>
      <c r="AG11" s="734">
        <v>5</v>
      </c>
      <c r="AH11" s="734" t="s">
        <v>909</v>
      </c>
      <c r="AI11" s="734" t="s">
        <v>909</v>
      </c>
      <c r="AJ11" s="734" t="s">
        <v>909</v>
      </c>
      <c r="AK11" s="734" t="s">
        <v>908</v>
      </c>
      <c r="AL11" s="734" t="s">
        <v>909</v>
      </c>
      <c r="AM11" s="734">
        <v>2.5</v>
      </c>
      <c r="AN11" s="734" t="s">
        <v>909</v>
      </c>
      <c r="AO11" s="734">
        <v>3</v>
      </c>
      <c r="AP11" s="734">
        <v>0.75</v>
      </c>
      <c r="AQ11" s="734" t="s">
        <v>908</v>
      </c>
      <c r="AR11" s="734" t="s">
        <v>909</v>
      </c>
      <c r="AS11" s="734" t="s">
        <v>909</v>
      </c>
      <c r="AT11" s="734" t="s">
        <v>909</v>
      </c>
      <c r="AU11" s="713">
        <v>7</v>
      </c>
      <c r="AV11" s="734">
        <v>0.25</v>
      </c>
      <c r="AW11" s="734" t="s">
        <v>909</v>
      </c>
      <c r="AX11" s="734">
        <v>0.1</v>
      </c>
      <c r="AY11" s="734">
        <v>0.5</v>
      </c>
      <c r="AZ11" s="734">
        <v>6</v>
      </c>
      <c r="BA11" s="734" t="s">
        <v>912</v>
      </c>
      <c r="BB11" s="734" t="s">
        <v>909</v>
      </c>
      <c r="BC11" s="734">
        <v>0.5</v>
      </c>
      <c r="BD11" s="734" t="s">
        <v>909</v>
      </c>
      <c r="BE11" s="734" t="s">
        <v>911</v>
      </c>
      <c r="BF11" s="734" t="s">
        <v>909</v>
      </c>
      <c r="BG11" s="734" t="s">
        <v>909</v>
      </c>
      <c r="BH11" s="734" t="s">
        <v>909</v>
      </c>
      <c r="BI11" s="713">
        <v>7</v>
      </c>
      <c r="BJ11" s="324">
        <v>1</v>
      </c>
      <c r="BK11" s="324">
        <v>0.5</v>
      </c>
      <c r="BL11" s="324">
        <v>0.5</v>
      </c>
      <c r="BM11" s="324" t="s">
        <v>909</v>
      </c>
      <c r="BN11" s="324">
        <v>0.5</v>
      </c>
      <c r="BO11" s="324">
        <v>10</v>
      </c>
      <c r="BP11" s="324">
        <v>3</v>
      </c>
      <c r="BQ11" s="324">
        <v>1</v>
      </c>
      <c r="BR11" s="324">
        <v>5</v>
      </c>
      <c r="BS11" s="324" t="s">
        <v>909</v>
      </c>
      <c r="BT11" s="324">
        <v>2.8</v>
      </c>
      <c r="BU11" s="324" t="s">
        <v>909</v>
      </c>
      <c r="BV11" s="324" t="s">
        <v>909</v>
      </c>
      <c r="BW11" s="324" t="s">
        <v>909</v>
      </c>
      <c r="BX11" s="734">
        <v>5</v>
      </c>
      <c r="BY11" s="734">
        <v>14</v>
      </c>
      <c r="BZ11" s="734">
        <v>0.5</v>
      </c>
      <c r="CA11" s="734">
        <v>1.5</v>
      </c>
      <c r="CB11" s="734" t="s">
        <v>909</v>
      </c>
      <c r="CC11" s="734">
        <v>4</v>
      </c>
      <c r="CD11" s="734" t="s">
        <v>909</v>
      </c>
      <c r="CE11" s="734">
        <v>8.5</v>
      </c>
      <c r="CF11" s="734" t="s">
        <v>909</v>
      </c>
      <c r="CG11" s="734" t="s">
        <v>909</v>
      </c>
      <c r="CH11" s="734" t="s">
        <v>909</v>
      </c>
      <c r="CI11" s="734" t="s">
        <v>909</v>
      </c>
      <c r="CJ11" s="734" t="s">
        <v>909</v>
      </c>
      <c r="CK11" s="734">
        <v>2.5</v>
      </c>
      <c r="CL11" s="735" t="s">
        <v>909</v>
      </c>
      <c r="CM11" s="325">
        <v>7</v>
      </c>
      <c r="CN11" s="734">
        <v>1.5</v>
      </c>
      <c r="CO11" s="734">
        <v>0.5</v>
      </c>
      <c r="CP11" s="734">
        <v>0.5</v>
      </c>
      <c r="CQ11" s="734">
        <v>2</v>
      </c>
      <c r="CR11" s="734" t="s">
        <v>908</v>
      </c>
      <c r="CS11" s="734">
        <v>2</v>
      </c>
      <c r="CT11" s="734">
        <v>2</v>
      </c>
      <c r="CU11" s="734">
        <v>4</v>
      </c>
      <c r="CV11" s="734">
        <v>0.5</v>
      </c>
      <c r="CW11" s="734">
        <v>0.5</v>
      </c>
      <c r="CX11" s="734" t="s">
        <v>909</v>
      </c>
      <c r="CY11" s="734" t="s">
        <v>909</v>
      </c>
      <c r="CZ11" s="735" t="s">
        <v>909</v>
      </c>
      <c r="DA11" s="325">
        <v>7</v>
      </c>
      <c r="DB11" s="734">
        <v>1</v>
      </c>
      <c r="DC11" s="734">
        <v>1</v>
      </c>
      <c r="DD11" s="734">
        <v>0.1</v>
      </c>
      <c r="DE11" s="734">
        <v>0.17</v>
      </c>
      <c r="DF11" s="734">
        <v>2</v>
      </c>
      <c r="DG11" s="734">
        <v>0.1</v>
      </c>
      <c r="DH11" s="735">
        <v>1</v>
      </c>
      <c r="DI11" s="736"/>
      <c r="DJ11" s="734"/>
      <c r="DK11" s="734"/>
      <c r="DL11" s="734"/>
      <c r="DM11" s="734"/>
      <c r="DN11" s="734"/>
      <c r="DT11" s="314"/>
      <c r="DU11" s="316"/>
      <c r="DV11" s="316"/>
      <c r="DW11" s="316"/>
      <c r="DX11" s="316"/>
      <c r="DY11" s="316"/>
      <c r="DZ11" s="316"/>
      <c r="EA11" s="316"/>
      <c r="EB11" s="316"/>
      <c r="EC11" s="316"/>
      <c r="ED11" s="316"/>
      <c r="EE11" s="316"/>
      <c r="EF11" s="316"/>
      <c r="EG11" s="316"/>
      <c r="EH11" s="316"/>
    </row>
    <row r="12" spans="1:138" ht="16">
      <c r="A12" s="319" t="s">
        <v>237</v>
      </c>
      <c r="B12" s="328">
        <v>8</v>
      </c>
      <c r="C12" s="325">
        <v>1</v>
      </c>
      <c r="D12" s="330">
        <v>0.5</v>
      </c>
      <c r="E12" s="324">
        <v>0.5</v>
      </c>
      <c r="F12" s="324">
        <v>0.5</v>
      </c>
      <c r="G12" s="324">
        <v>7</v>
      </c>
      <c r="H12" s="324">
        <v>1</v>
      </c>
      <c r="I12" s="324" t="s">
        <v>909</v>
      </c>
      <c r="J12" s="324" t="s">
        <v>909</v>
      </c>
      <c r="K12" s="324" t="s">
        <v>909</v>
      </c>
      <c r="L12" s="324" t="s">
        <v>908</v>
      </c>
      <c r="M12" s="324" t="s">
        <v>909</v>
      </c>
      <c r="N12" s="324" t="s">
        <v>909</v>
      </c>
      <c r="O12" s="324">
        <v>0.5</v>
      </c>
      <c r="P12" s="324">
        <v>0.5</v>
      </c>
      <c r="Q12" s="324">
        <v>1</v>
      </c>
      <c r="R12" s="324" t="s">
        <v>909</v>
      </c>
      <c r="S12" s="324">
        <v>1</v>
      </c>
      <c r="T12" s="330" t="s">
        <v>909</v>
      </c>
      <c r="U12" s="713">
        <v>8</v>
      </c>
      <c r="V12" s="734" t="s">
        <v>910</v>
      </c>
      <c r="W12" s="734">
        <v>1</v>
      </c>
      <c r="X12" s="734" t="s">
        <v>909</v>
      </c>
      <c r="Y12" s="734">
        <v>0.5</v>
      </c>
      <c r="Z12" s="734">
        <v>0.1</v>
      </c>
      <c r="AA12" s="734">
        <v>1.5</v>
      </c>
      <c r="AB12" s="734" t="s">
        <v>909</v>
      </c>
      <c r="AC12" s="734" t="s">
        <v>909</v>
      </c>
      <c r="AD12" s="734" t="s">
        <v>909</v>
      </c>
      <c r="AE12" s="734" t="s">
        <v>909</v>
      </c>
      <c r="AF12" s="734">
        <v>2.5</v>
      </c>
      <c r="AG12" s="734">
        <v>2.5</v>
      </c>
      <c r="AH12" s="734" t="s">
        <v>909</v>
      </c>
      <c r="AI12" s="734" t="s">
        <v>909</v>
      </c>
      <c r="AJ12" s="734" t="s">
        <v>909</v>
      </c>
      <c r="AK12" s="734" t="s">
        <v>908</v>
      </c>
      <c r="AL12" s="734" t="s">
        <v>909</v>
      </c>
      <c r="AM12" s="734">
        <v>2.5</v>
      </c>
      <c r="AN12" s="734" t="s">
        <v>909</v>
      </c>
      <c r="AO12" s="734" t="s">
        <v>909</v>
      </c>
      <c r="AP12" s="734">
        <v>0.75</v>
      </c>
      <c r="AQ12" s="734" t="s">
        <v>908</v>
      </c>
      <c r="AR12" s="734" t="s">
        <v>909</v>
      </c>
      <c r="AS12" s="734" t="s">
        <v>909</v>
      </c>
      <c r="AT12" s="734" t="s">
        <v>909</v>
      </c>
      <c r="AU12" s="713">
        <v>8</v>
      </c>
      <c r="AV12" s="734">
        <v>0.5</v>
      </c>
      <c r="AW12" s="734" t="s">
        <v>909</v>
      </c>
      <c r="AX12" s="734">
        <v>0.5</v>
      </c>
      <c r="AY12" s="734">
        <v>0.5</v>
      </c>
      <c r="AZ12" s="734">
        <v>4</v>
      </c>
      <c r="BA12" s="734">
        <v>2</v>
      </c>
      <c r="BB12" s="734" t="s">
        <v>909</v>
      </c>
      <c r="BC12" s="734">
        <v>1</v>
      </c>
      <c r="BD12" s="734" t="s">
        <v>909</v>
      </c>
      <c r="BE12" s="734">
        <v>0.5</v>
      </c>
      <c r="BF12" s="734" t="s">
        <v>909</v>
      </c>
      <c r="BG12" s="734" t="s">
        <v>909</v>
      </c>
      <c r="BH12" s="734" t="s">
        <v>909</v>
      </c>
      <c r="BI12" s="713">
        <v>8</v>
      </c>
      <c r="BJ12" s="324">
        <v>1.5</v>
      </c>
      <c r="BK12" s="324">
        <v>0.5</v>
      </c>
      <c r="BL12" s="324">
        <v>0.5</v>
      </c>
      <c r="BM12" s="324" t="s">
        <v>909</v>
      </c>
      <c r="BN12" s="324">
        <v>0.5</v>
      </c>
      <c r="BO12" s="324">
        <v>10</v>
      </c>
      <c r="BP12" s="324">
        <v>20</v>
      </c>
      <c r="BQ12" s="324">
        <v>1</v>
      </c>
      <c r="BR12" s="324">
        <v>20</v>
      </c>
      <c r="BS12" s="324" t="s">
        <v>909</v>
      </c>
      <c r="BT12" s="324">
        <v>2</v>
      </c>
      <c r="BU12" s="324">
        <v>1</v>
      </c>
      <c r="BV12" s="324" t="s">
        <v>909</v>
      </c>
      <c r="BW12" s="324" t="s">
        <v>909</v>
      </c>
      <c r="BX12" s="734">
        <v>6</v>
      </c>
      <c r="BY12" s="734">
        <v>20</v>
      </c>
      <c r="BZ12" s="734">
        <v>0.5</v>
      </c>
      <c r="CA12" s="734">
        <v>1.5</v>
      </c>
      <c r="CB12" s="734" t="s">
        <v>909</v>
      </c>
      <c r="CC12" s="734">
        <v>3</v>
      </c>
      <c r="CD12" s="734" t="s">
        <v>909</v>
      </c>
      <c r="CE12" s="734">
        <v>4.5</v>
      </c>
      <c r="CF12" s="734" t="s">
        <v>909</v>
      </c>
      <c r="CG12" s="734" t="s">
        <v>909</v>
      </c>
      <c r="CH12" s="734" t="s">
        <v>909</v>
      </c>
      <c r="CI12" s="734" t="s">
        <v>909</v>
      </c>
      <c r="CJ12" s="734" t="s">
        <v>909</v>
      </c>
      <c r="CK12" s="734">
        <v>1.5</v>
      </c>
      <c r="CL12" s="735" t="s">
        <v>909</v>
      </c>
      <c r="CM12" s="325">
        <v>8</v>
      </c>
      <c r="CN12" s="734">
        <v>2</v>
      </c>
      <c r="CO12" s="734">
        <v>0.5</v>
      </c>
      <c r="CP12" s="734">
        <v>0.5</v>
      </c>
      <c r="CQ12" s="734">
        <v>2</v>
      </c>
      <c r="CR12" s="734" t="s">
        <v>908</v>
      </c>
      <c r="CS12" s="734">
        <v>1</v>
      </c>
      <c r="CT12" s="734">
        <v>2</v>
      </c>
      <c r="CU12" s="734">
        <v>3</v>
      </c>
      <c r="CV12" s="734">
        <v>0.5</v>
      </c>
      <c r="CW12" s="734">
        <v>0.5</v>
      </c>
      <c r="CX12" s="734" t="s">
        <v>909</v>
      </c>
      <c r="CY12" s="734" t="s">
        <v>909</v>
      </c>
      <c r="CZ12" s="735" t="s">
        <v>909</v>
      </c>
      <c r="DA12" s="325">
        <v>8</v>
      </c>
      <c r="DB12" s="734">
        <v>0.75</v>
      </c>
      <c r="DC12" s="734">
        <v>24</v>
      </c>
      <c r="DD12" s="734">
        <v>0.1</v>
      </c>
      <c r="DE12" s="734">
        <v>0.17</v>
      </c>
      <c r="DF12" s="734">
        <v>0.5</v>
      </c>
      <c r="DG12" s="734">
        <v>0.1</v>
      </c>
      <c r="DH12" s="735">
        <v>1</v>
      </c>
      <c r="DI12" s="736"/>
      <c r="DJ12" s="734"/>
      <c r="DK12" s="734"/>
      <c r="DL12" s="734"/>
      <c r="DM12" s="734"/>
      <c r="DN12" s="734"/>
      <c r="DT12" s="314"/>
      <c r="DU12" s="316"/>
      <c r="DV12" s="316"/>
      <c r="DW12" s="316"/>
      <c r="DX12" s="316"/>
      <c r="DY12" s="316"/>
      <c r="DZ12" s="316"/>
      <c r="EA12" s="316"/>
      <c r="EB12" s="316"/>
      <c r="EC12" s="316"/>
      <c r="ED12" s="316"/>
      <c r="EE12" s="316"/>
      <c r="EF12" s="316"/>
      <c r="EG12" s="316"/>
      <c r="EH12" s="316"/>
    </row>
    <row r="13" spans="1:138" ht="16">
      <c r="A13" s="319" t="s">
        <v>238</v>
      </c>
      <c r="B13" s="328">
        <v>9</v>
      </c>
      <c r="C13" s="325">
        <v>1.5</v>
      </c>
      <c r="D13" s="330">
        <v>0.5</v>
      </c>
      <c r="E13" s="324">
        <v>0.5</v>
      </c>
      <c r="F13" s="324">
        <v>0.5</v>
      </c>
      <c r="G13" s="324">
        <v>7</v>
      </c>
      <c r="H13" s="324">
        <v>1</v>
      </c>
      <c r="I13" s="324" t="s">
        <v>909</v>
      </c>
      <c r="J13" s="324" t="s">
        <v>909</v>
      </c>
      <c r="K13" s="324" t="s">
        <v>909</v>
      </c>
      <c r="L13" s="324" t="s">
        <v>908</v>
      </c>
      <c r="M13" s="324" t="s">
        <v>909</v>
      </c>
      <c r="N13" s="324" t="s">
        <v>909</v>
      </c>
      <c r="O13" s="324">
        <v>0.5</v>
      </c>
      <c r="P13" s="324">
        <v>0.5</v>
      </c>
      <c r="Q13" s="324">
        <v>1</v>
      </c>
      <c r="R13" s="324" t="s">
        <v>909</v>
      </c>
      <c r="S13" s="324">
        <v>1</v>
      </c>
      <c r="T13" s="330" t="s">
        <v>909</v>
      </c>
      <c r="U13" s="713">
        <v>9</v>
      </c>
      <c r="V13" s="734" t="s">
        <v>910</v>
      </c>
      <c r="W13" s="734">
        <v>2</v>
      </c>
      <c r="X13" s="734">
        <v>1</v>
      </c>
      <c r="Y13" s="734" t="s">
        <v>909</v>
      </c>
      <c r="Z13" s="734" t="s">
        <v>909</v>
      </c>
      <c r="AA13" s="734" t="s">
        <v>909</v>
      </c>
      <c r="AB13" s="734">
        <v>1.5</v>
      </c>
      <c r="AC13" s="734" t="s">
        <v>909</v>
      </c>
      <c r="AD13" s="734" t="s">
        <v>909</v>
      </c>
      <c r="AE13" s="734" t="s">
        <v>909</v>
      </c>
      <c r="AF13" s="734">
        <v>3</v>
      </c>
      <c r="AG13" s="734">
        <v>3</v>
      </c>
      <c r="AH13" s="734" t="s">
        <v>909</v>
      </c>
      <c r="AI13" s="734" t="s">
        <v>909</v>
      </c>
      <c r="AJ13" s="734" t="s">
        <v>909</v>
      </c>
      <c r="AK13" s="734" t="s">
        <v>908</v>
      </c>
      <c r="AL13" s="734" t="s">
        <v>909</v>
      </c>
      <c r="AM13" s="734" t="s">
        <v>909</v>
      </c>
      <c r="AN13" s="734" t="s">
        <v>909</v>
      </c>
      <c r="AO13" s="734" t="s">
        <v>909</v>
      </c>
      <c r="AP13" s="734">
        <v>0.75</v>
      </c>
      <c r="AQ13" s="734" t="s">
        <v>908</v>
      </c>
      <c r="AR13" s="734" t="s">
        <v>909</v>
      </c>
      <c r="AS13" s="734" t="s">
        <v>909</v>
      </c>
      <c r="AT13" s="734" t="s">
        <v>909</v>
      </c>
      <c r="AU13" s="713">
        <v>9</v>
      </c>
      <c r="AV13" s="734">
        <v>0.5</v>
      </c>
      <c r="AW13" s="734" t="s">
        <v>909</v>
      </c>
      <c r="AX13" s="734">
        <v>0.5</v>
      </c>
      <c r="AY13" s="734">
        <v>0.5</v>
      </c>
      <c r="AZ13" s="734">
        <v>6</v>
      </c>
      <c r="BA13" s="734">
        <v>3</v>
      </c>
      <c r="BB13" s="734" t="s">
        <v>909</v>
      </c>
      <c r="BC13" s="734">
        <v>1</v>
      </c>
      <c r="BD13" s="734" t="s">
        <v>909</v>
      </c>
      <c r="BE13" s="734">
        <v>0.5</v>
      </c>
      <c r="BF13" s="734" t="s">
        <v>909</v>
      </c>
      <c r="BG13" s="734" t="s">
        <v>909</v>
      </c>
      <c r="BH13" s="734" t="s">
        <v>909</v>
      </c>
      <c r="BI13" s="713">
        <v>9</v>
      </c>
      <c r="BJ13" s="324">
        <v>28</v>
      </c>
      <c r="BK13" s="324">
        <v>0.5</v>
      </c>
      <c r="BL13" s="324">
        <v>0.5</v>
      </c>
      <c r="BM13" s="324" t="s">
        <v>909</v>
      </c>
      <c r="BN13" s="324">
        <v>0.5</v>
      </c>
      <c r="BO13" s="324">
        <v>12</v>
      </c>
      <c r="BP13" s="324">
        <v>12</v>
      </c>
      <c r="BQ13" s="324">
        <v>2</v>
      </c>
      <c r="BR13" s="324">
        <v>5</v>
      </c>
      <c r="BS13" s="324" t="s">
        <v>909</v>
      </c>
      <c r="BT13" s="324">
        <v>3.5</v>
      </c>
      <c r="BU13" s="324">
        <v>1</v>
      </c>
      <c r="BV13" s="324" t="s">
        <v>909</v>
      </c>
      <c r="BW13" s="324" t="s">
        <v>909</v>
      </c>
      <c r="BX13" s="734">
        <v>1</v>
      </c>
      <c r="BY13" s="734">
        <v>14</v>
      </c>
      <c r="BZ13" s="734">
        <v>0.5</v>
      </c>
      <c r="CA13" s="734">
        <v>2.2000000000000002</v>
      </c>
      <c r="CB13" s="734" t="s">
        <v>909</v>
      </c>
      <c r="CC13" s="734">
        <v>2.6</v>
      </c>
      <c r="CD13" s="734" t="s">
        <v>909</v>
      </c>
      <c r="CE13" s="734">
        <v>6</v>
      </c>
      <c r="CF13" s="734" t="s">
        <v>909</v>
      </c>
      <c r="CG13" s="734" t="s">
        <v>909</v>
      </c>
      <c r="CH13" s="734" t="s">
        <v>909</v>
      </c>
      <c r="CI13" s="734" t="s">
        <v>909</v>
      </c>
      <c r="CJ13" s="734" t="s">
        <v>909</v>
      </c>
      <c r="CK13" s="734">
        <v>3</v>
      </c>
      <c r="CL13" s="735" t="s">
        <v>909</v>
      </c>
      <c r="CM13" s="325">
        <v>9</v>
      </c>
      <c r="CN13" s="734">
        <v>1</v>
      </c>
      <c r="CO13" s="734">
        <v>0.5</v>
      </c>
      <c r="CP13" s="734">
        <v>0.5</v>
      </c>
      <c r="CQ13" s="734">
        <v>1</v>
      </c>
      <c r="CR13" s="734" t="s">
        <v>908</v>
      </c>
      <c r="CS13" s="734">
        <v>2</v>
      </c>
      <c r="CT13" s="734">
        <v>1</v>
      </c>
      <c r="CU13" s="734">
        <v>3</v>
      </c>
      <c r="CV13" s="734">
        <v>0.5</v>
      </c>
      <c r="CW13" s="734">
        <v>0.5</v>
      </c>
      <c r="CX13" s="734" t="s">
        <v>909</v>
      </c>
      <c r="CY13" s="734" t="s">
        <v>909</v>
      </c>
      <c r="CZ13" s="735" t="s">
        <v>909</v>
      </c>
      <c r="DA13" s="325">
        <v>9</v>
      </c>
      <c r="DB13" s="734">
        <v>1.5</v>
      </c>
      <c r="DC13" s="734">
        <v>1</v>
      </c>
      <c r="DD13" s="734">
        <v>0.1</v>
      </c>
      <c r="DE13" s="734">
        <v>0.17</v>
      </c>
      <c r="DF13" s="734">
        <v>1.5</v>
      </c>
      <c r="DG13" s="734">
        <v>0.1</v>
      </c>
      <c r="DH13" s="735">
        <v>0.5</v>
      </c>
      <c r="DI13" s="736"/>
      <c r="DJ13" s="734"/>
      <c r="DK13" s="734"/>
      <c r="DL13" s="734"/>
      <c r="DM13" s="734"/>
      <c r="DN13" s="734"/>
      <c r="DT13" s="314"/>
      <c r="DU13" s="316"/>
      <c r="DV13" s="316"/>
      <c r="DW13" s="316"/>
      <c r="DX13" s="316"/>
      <c r="DY13" s="316"/>
      <c r="DZ13" s="316"/>
      <c r="EA13" s="316"/>
      <c r="EB13" s="316"/>
      <c r="EC13" s="316"/>
      <c r="ED13" s="316"/>
      <c r="EE13" s="316"/>
      <c r="EF13" s="316"/>
      <c r="EG13" s="316"/>
      <c r="EH13" s="316"/>
    </row>
    <row r="14" spans="1:138" ht="16">
      <c r="A14" s="319" t="s">
        <v>239</v>
      </c>
      <c r="B14" s="328">
        <v>10</v>
      </c>
      <c r="C14" s="325">
        <v>0.5</v>
      </c>
      <c r="D14" s="330">
        <v>48</v>
      </c>
      <c r="E14" s="324">
        <v>1</v>
      </c>
      <c r="F14" s="324" t="s">
        <v>909</v>
      </c>
      <c r="G14" s="324">
        <v>5</v>
      </c>
      <c r="H14" s="324">
        <v>3</v>
      </c>
      <c r="I14" s="324" t="s">
        <v>909</v>
      </c>
      <c r="J14" s="324" t="s">
        <v>909</v>
      </c>
      <c r="K14" s="324" t="s">
        <v>909</v>
      </c>
      <c r="L14" s="324" t="s">
        <v>908</v>
      </c>
      <c r="M14" s="324" t="s">
        <v>909</v>
      </c>
      <c r="N14" s="324" t="s">
        <v>909</v>
      </c>
      <c r="O14" s="324" t="s">
        <v>909</v>
      </c>
      <c r="P14" s="324" t="s">
        <v>909</v>
      </c>
      <c r="Q14" s="324" t="s">
        <v>909</v>
      </c>
      <c r="R14" s="324" t="s">
        <v>909</v>
      </c>
      <c r="S14" s="324" t="s">
        <v>909</v>
      </c>
      <c r="T14" s="330" t="s">
        <v>909</v>
      </c>
      <c r="U14" s="713">
        <v>10</v>
      </c>
      <c r="V14" s="734">
        <v>0.5</v>
      </c>
      <c r="W14" s="734">
        <v>1.5</v>
      </c>
      <c r="X14" s="734" t="s">
        <v>909</v>
      </c>
      <c r="Y14" s="734">
        <v>0.25</v>
      </c>
      <c r="Z14" s="734">
        <v>0.1</v>
      </c>
      <c r="AA14" s="734" t="s">
        <v>909</v>
      </c>
      <c r="AB14" s="734" t="s">
        <v>909</v>
      </c>
      <c r="AC14" s="734">
        <v>0.5</v>
      </c>
      <c r="AD14" s="734">
        <v>0.5</v>
      </c>
      <c r="AE14" s="734">
        <v>2</v>
      </c>
      <c r="AF14" s="734">
        <v>2</v>
      </c>
      <c r="AG14" s="734">
        <v>2</v>
      </c>
      <c r="AH14" s="734" t="s">
        <v>909</v>
      </c>
      <c r="AI14" s="734" t="s">
        <v>909</v>
      </c>
      <c r="AJ14" s="734" t="s">
        <v>909</v>
      </c>
      <c r="AK14" s="734" t="s">
        <v>908</v>
      </c>
      <c r="AL14" s="734" t="s">
        <v>909</v>
      </c>
      <c r="AM14" s="734" t="s">
        <v>909</v>
      </c>
      <c r="AN14" s="734" t="s">
        <v>909</v>
      </c>
      <c r="AO14" s="734" t="s">
        <v>909</v>
      </c>
      <c r="AP14" s="734" t="s">
        <v>909</v>
      </c>
      <c r="AQ14" s="734" t="s">
        <v>908</v>
      </c>
      <c r="AR14" s="734" t="s">
        <v>909</v>
      </c>
      <c r="AS14" s="734" t="s">
        <v>909</v>
      </c>
      <c r="AT14" s="734" t="s">
        <v>909</v>
      </c>
      <c r="AU14" s="713">
        <v>10</v>
      </c>
      <c r="AV14" s="734">
        <v>0.5</v>
      </c>
      <c r="AW14" s="734" t="s">
        <v>909</v>
      </c>
      <c r="AX14" s="734">
        <v>0.5</v>
      </c>
      <c r="AY14" s="734">
        <v>0.5</v>
      </c>
      <c r="AZ14" s="734">
        <v>12</v>
      </c>
      <c r="BA14" s="734">
        <v>4</v>
      </c>
      <c r="BB14" s="734" t="s">
        <v>909</v>
      </c>
      <c r="BC14" s="734">
        <v>1</v>
      </c>
      <c r="BD14" s="734" t="s">
        <v>909</v>
      </c>
      <c r="BE14" s="734">
        <v>0.5</v>
      </c>
      <c r="BF14" s="734" t="s">
        <v>909</v>
      </c>
      <c r="BG14" s="734" t="s">
        <v>909</v>
      </c>
      <c r="BH14" s="734" t="s">
        <v>909</v>
      </c>
      <c r="BI14" s="713">
        <v>10</v>
      </c>
      <c r="BJ14" s="324">
        <v>12</v>
      </c>
      <c r="BK14" s="324">
        <v>0.5</v>
      </c>
      <c r="BL14" s="324">
        <v>0.5</v>
      </c>
      <c r="BM14" s="324" t="s">
        <v>909</v>
      </c>
      <c r="BN14" s="324">
        <v>0.5</v>
      </c>
      <c r="BO14" s="324">
        <v>10</v>
      </c>
      <c r="BP14" s="324">
        <v>14</v>
      </c>
      <c r="BQ14" s="324" t="s">
        <v>909</v>
      </c>
      <c r="BR14" s="324">
        <v>5</v>
      </c>
      <c r="BS14" s="324" t="s">
        <v>909</v>
      </c>
      <c r="BT14" s="324">
        <v>2.5</v>
      </c>
      <c r="BU14" s="324" t="s">
        <v>909</v>
      </c>
      <c r="BV14" s="324" t="s">
        <v>909</v>
      </c>
      <c r="BW14" s="324" t="s">
        <v>909</v>
      </c>
      <c r="BX14" s="734">
        <v>2</v>
      </c>
      <c r="BY14" s="734">
        <v>5</v>
      </c>
      <c r="BZ14" s="734">
        <v>0.5</v>
      </c>
      <c r="CA14" s="734">
        <v>1.5</v>
      </c>
      <c r="CB14" s="734" t="s">
        <v>909</v>
      </c>
      <c r="CC14" s="734">
        <v>2.5</v>
      </c>
      <c r="CD14" s="734" t="s">
        <v>909</v>
      </c>
      <c r="CE14" s="734">
        <v>3</v>
      </c>
      <c r="CF14" s="734" t="s">
        <v>909</v>
      </c>
      <c r="CG14" s="734" t="s">
        <v>909</v>
      </c>
      <c r="CH14" s="734" t="s">
        <v>909</v>
      </c>
      <c r="CI14" s="734" t="s">
        <v>909</v>
      </c>
      <c r="CJ14" s="734" t="s">
        <v>909</v>
      </c>
      <c r="CK14" s="734">
        <v>1.5</v>
      </c>
      <c r="CL14" s="735" t="s">
        <v>909</v>
      </c>
      <c r="CM14" s="325">
        <v>10</v>
      </c>
      <c r="CN14" s="734">
        <v>2</v>
      </c>
      <c r="CO14" s="734">
        <v>0.5</v>
      </c>
      <c r="CP14" s="734">
        <v>0.5</v>
      </c>
      <c r="CQ14" s="734">
        <v>3</v>
      </c>
      <c r="CR14" s="734" t="s">
        <v>908</v>
      </c>
      <c r="CS14" s="734">
        <v>2</v>
      </c>
      <c r="CT14" s="734">
        <v>2</v>
      </c>
      <c r="CU14" s="734">
        <v>3</v>
      </c>
      <c r="CV14" s="734">
        <v>0.5</v>
      </c>
      <c r="CW14" s="734">
        <v>0.5</v>
      </c>
      <c r="CX14" s="734" t="s">
        <v>909</v>
      </c>
      <c r="CY14" s="734" t="s">
        <v>909</v>
      </c>
      <c r="CZ14" s="735" t="s">
        <v>909</v>
      </c>
      <c r="DA14" s="325">
        <v>10</v>
      </c>
      <c r="DB14" s="734">
        <v>2</v>
      </c>
      <c r="DC14" s="734">
        <v>3</v>
      </c>
      <c r="DD14" s="734">
        <v>0.1</v>
      </c>
      <c r="DE14" s="734">
        <v>0.5</v>
      </c>
      <c r="DF14" s="734">
        <v>4</v>
      </c>
      <c r="DG14" s="734">
        <v>0.1</v>
      </c>
      <c r="DH14" s="735">
        <v>1</v>
      </c>
      <c r="DI14" s="736"/>
      <c r="DJ14" s="734"/>
      <c r="DK14" s="734"/>
      <c r="DL14" s="734"/>
      <c r="DM14" s="734"/>
      <c r="DN14" s="734"/>
      <c r="DT14" s="314"/>
      <c r="DU14" s="316"/>
      <c r="DV14" s="316"/>
      <c r="DW14" s="316"/>
      <c r="DX14" s="316"/>
      <c r="DY14" s="316"/>
      <c r="DZ14" s="316"/>
      <c r="EA14" s="316"/>
      <c r="EB14" s="316"/>
      <c r="EC14" s="316"/>
      <c r="ED14" s="316"/>
      <c r="EE14" s="316"/>
      <c r="EF14" s="316"/>
      <c r="EG14" s="316"/>
      <c r="EH14" s="316"/>
    </row>
    <row r="15" spans="1:138" ht="16">
      <c r="A15" s="319" t="s">
        <v>240</v>
      </c>
      <c r="B15" s="328">
        <v>11</v>
      </c>
      <c r="C15" s="325">
        <v>1.5</v>
      </c>
      <c r="D15" s="330">
        <v>0.1</v>
      </c>
      <c r="E15" s="324">
        <v>0.1</v>
      </c>
      <c r="F15" s="324">
        <v>0.25</v>
      </c>
      <c r="G15" s="324">
        <v>1</v>
      </c>
      <c r="H15" s="324">
        <v>3</v>
      </c>
      <c r="I15" s="324">
        <v>30</v>
      </c>
      <c r="J15" s="324">
        <v>1</v>
      </c>
      <c r="K15" s="324">
        <v>24</v>
      </c>
      <c r="L15" s="324" t="s">
        <v>908</v>
      </c>
      <c r="M15" s="324">
        <v>1.75</v>
      </c>
      <c r="N15" s="324">
        <v>3</v>
      </c>
      <c r="O15" s="324" t="s">
        <v>909</v>
      </c>
      <c r="P15" s="324" t="s">
        <v>909</v>
      </c>
      <c r="Q15" s="324">
        <v>10</v>
      </c>
      <c r="R15" s="324" t="s">
        <v>909</v>
      </c>
      <c r="S15" s="324" t="s">
        <v>909</v>
      </c>
      <c r="T15" s="330" t="s">
        <v>909</v>
      </c>
      <c r="U15" s="713">
        <v>11</v>
      </c>
      <c r="V15" s="734">
        <v>0.5</v>
      </c>
      <c r="W15" s="734">
        <v>1</v>
      </c>
      <c r="X15" s="734" t="s">
        <v>909</v>
      </c>
      <c r="Y15" s="734">
        <v>0.5</v>
      </c>
      <c r="Z15" s="734">
        <v>0.5</v>
      </c>
      <c r="AA15" s="734" t="s">
        <v>909</v>
      </c>
      <c r="AB15" s="734" t="s">
        <v>909</v>
      </c>
      <c r="AC15" s="734">
        <v>4</v>
      </c>
      <c r="AD15" s="734" t="s">
        <v>909</v>
      </c>
      <c r="AE15" s="734">
        <v>18</v>
      </c>
      <c r="AF15" s="734" t="s">
        <v>909</v>
      </c>
      <c r="AG15" s="734" t="s">
        <v>909</v>
      </c>
      <c r="AH15" s="734" t="s">
        <v>909</v>
      </c>
      <c r="AI15" s="734" t="s">
        <v>909</v>
      </c>
      <c r="AJ15" s="734" t="s">
        <v>909</v>
      </c>
      <c r="AK15" s="734" t="s">
        <v>908</v>
      </c>
      <c r="AL15" s="734" t="s">
        <v>909</v>
      </c>
      <c r="AM15" s="734" t="s">
        <v>909</v>
      </c>
      <c r="AN15" s="734" t="s">
        <v>909</v>
      </c>
      <c r="AO15" s="734" t="s">
        <v>909</v>
      </c>
      <c r="AP15" s="734" t="s">
        <v>909</v>
      </c>
      <c r="AQ15" s="734" t="s">
        <v>908</v>
      </c>
      <c r="AR15" s="734" t="s">
        <v>909</v>
      </c>
      <c r="AS15" s="734" t="s">
        <v>909</v>
      </c>
      <c r="AT15" s="734" t="s">
        <v>909</v>
      </c>
      <c r="AU15" s="713">
        <v>11</v>
      </c>
      <c r="AV15" s="734">
        <v>0.5</v>
      </c>
      <c r="AW15" s="734" t="s">
        <v>909</v>
      </c>
      <c r="AX15" s="734">
        <v>0.5</v>
      </c>
      <c r="AY15" s="734">
        <v>0.5</v>
      </c>
      <c r="AZ15" s="734">
        <v>2</v>
      </c>
      <c r="BA15" s="734">
        <v>1</v>
      </c>
      <c r="BB15" s="734" t="s">
        <v>909</v>
      </c>
      <c r="BC15" s="734">
        <v>0.5</v>
      </c>
      <c r="BD15" s="734" t="s">
        <v>909</v>
      </c>
      <c r="BE15" s="734">
        <v>0.5</v>
      </c>
      <c r="BF15" s="734" t="s">
        <v>909</v>
      </c>
      <c r="BG15" s="734" t="s">
        <v>909</v>
      </c>
      <c r="BH15" s="734" t="s">
        <v>909</v>
      </c>
      <c r="BI15" s="713">
        <v>11</v>
      </c>
      <c r="BJ15" s="324">
        <v>0.5</v>
      </c>
      <c r="BK15" s="324">
        <v>0.5</v>
      </c>
      <c r="BL15" s="324">
        <v>0.5</v>
      </c>
      <c r="BM15" s="324">
        <v>1</v>
      </c>
      <c r="BN15" s="324" t="s">
        <v>909</v>
      </c>
      <c r="BO15" s="324">
        <v>15</v>
      </c>
      <c r="BP15" s="324">
        <v>7</v>
      </c>
      <c r="BQ15" s="324">
        <v>1</v>
      </c>
      <c r="BR15" s="324">
        <v>14</v>
      </c>
      <c r="BS15" s="324" t="s">
        <v>909</v>
      </c>
      <c r="BT15" s="324">
        <v>4</v>
      </c>
      <c r="BU15" s="324">
        <v>2</v>
      </c>
      <c r="BV15" s="324" t="s">
        <v>909</v>
      </c>
      <c r="BW15" s="324" t="s">
        <v>909</v>
      </c>
      <c r="BX15" s="734">
        <v>4</v>
      </c>
      <c r="BY15" s="734">
        <v>20</v>
      </c>
      <c r="BZ15" s="734">
        <v>0.5</v>
      </c>
      <c r="CA15" s="734">
        <v>2.5</v>
      </c>
      <c r="CB15" s="734" t="s">
        <v>909</v>
      </c>
      <c r="CC15" s="734">
        <v>6</v>
      </c>
      <c r="CD15" s="734" t="s">
        <v>909</v>
      </c>
      <c r="CE15" s="734">
        <v>10</v>
      </c>
      <c r="CF15" s="734" t="s">
        <v>909</v>
      </c>
      <c r="CG15" s="734" t="s">
        <v>909</v>
      </c>
      <c r="CH15" s="734" t="s">
        <v>909</v>
      </c>
      <c r="CI15" s="734" t="s">
        <v>909</v>
      </c>
      <c r="CJ15" s="734" t="s">
        <v>909</v>
      </c>
      <c r="CK15" s="734">
        <v>3</v>
      </c>
      <c r="CL15" s="735" t="s">
        <v>909</v>
      </c>
      <c r="CM15" s="325">
        <v>11</v>
      </c>
      <c r="CN15" s="734">
        <v>1.5</v>
      </c>
      <c r="CO15" s="734">
        <v>0.5</v>
      </c>
      <c r="CP15" s="734">
        <v>0.5</v>
      </c>
      <c r="CQ15" s="734">
        <v>5</v>
      </c>
      <c r="CR15" s="734" t="s">
        <v>908</v>
      </c>
      <c r="CS15" s="734">
        <v>4</v>
      </c>
      <c r="CT15" s="734">
        <v>4</v>
      </c>
      <c r="CU15" s="734">
        <v>7</v>
      </c>
      <c r="CV15" s="734">
        <v>0.5</v>
      </c>
      <c r="CW15" s="734">
        <v>0.5</v>
      </c>
      <c r="CX15" s="734" t="s">
        <v>909</v>
      </c>
      <c r="CY15" s="734" t="s">
        <v>909</v>
      </c>
      <c r="CZ15" s="735" t="s">
        <v>909</v>
      </c>
      <c r="DA15" s="325">
        <v>11</v>
      </c>
      <c r="DB15" s="734">
        <v>1.25</v>
      </c>
      <c r="DC15" s="734">
        <v>0.5</v>
      </c>
      <c r="DD15" s="734">
        <v>0.1</v>
      </c>
      <c r="DE15" s="734">
        <v>0.17</v>
      </c>
      <c r="DF15" s="734">
        <v>0.25</v>
      </c>
      <c r="DG15" s="734">
        <v>0.1</v>
      </c>
      <c r="DH15" s="735">
        <v>0.5</v>
      </c>
      <c r="DI15" s="736"/>
      <c r="DJ15" s="734"/>
      <c r="DK15" s="734"/>
      <c r="DL15" s="734"/>
      <c r="DM15" s="734"/>
      <c r="DN15" s="734"/>
      <c r="DT15" s="314"/>
      <c r="DU15" s="316"/>
      <c r="DV15" s="316"/>
      <c r="DW15" s="316"/>
      <c r="DX15" s="316"/>
      <c r="DY15" s="316"/>
      <c r="DZ15" s="316"/>
      <c r="EA15" s="316"/>
      <c r="EB15" s="316"/>
      <c r="EC15" s="316"/>
      <c r="ED15" s="316"/>
      <c r="EE15" s="316"/>
      <c r="EF15" s="316"/>
      <c r="EG15" s="316"/>
      <c r="EH15" s="316"/>
    </row>
    <row r="16" spans="1:138" ht="16">
      <c r="A16" s="319" t="s">
        <v>241</v>
      </c>
      <c r="B16" s="328">
        <v>12</v>
      </c>
      <c r="C16" s="325">
        <v>36</v>
      </c>
      <c r="D16" s="330">
        <v>15</v>
      </c>
      <c r="E16" s="324">
        <v>1</v>
      </c>
      <c r="F16" s="324">
        <v>50</v>
      </c>
      <c r="G16" s="324">
        <v>5</v>
      </c>
      <c r="H16" s="324">
        <v>1</v>
      </c>
      <c r="I16" s="324">
        <v>10</v>
      </c>
      <c r="J16" s="324">
        <v>15</v>
      </c>
      <c r="K16" s="324" t="s">
        <v>909</v>
      </c>
      <c r="L16" s="324" t="s">
        <v>908</v>
      </c>
      <c r="M16" s="324">
        <v>10</v>
      </c>
      <c r="N16" s="324">
        <v>20</v>
      </c>
      <c r="O16" s="324">
        <v>1</v>
      </c>
      <c r="P16" s="324">
        <v>1</v>
      </c>
      <c r="Q16" s="324">
        <v>1</v>
      </c>
      <c r="R16" s="324">
        <v>1</v>
      </c>
      <c r="S16" s="324">
        <v>10</v>
      </c>
      <c r="T16" s="330" t="s">
        <v>909</v>
      </c>
      <c r="U16" s="713">
        <v>12</v>
      </c>
      <c r="V16" s="734">
        <v>0.75</v>
      </c>
      <c r="W16" s="734">
        <v>0.5</v>
      </c>
      <c r="X16" s="734" t="s">
        <v>910</v>
      </c>
      <c r="Y16" s="734">
        <v>0.2</v>
      </c>
      <c r="Z16" s="734">
        <v>0.2</v>
      </c>
      <c r="AA16" s="734">
        <v>0.1</v>
      </c>
      <c r="AB16" s="734" t="s">
        <v>910</v>
      </c>
      <c r="AC16" s="734">
        <v>2</v>
      </c>
      <c r="AD16" s="734" t="s">
        <v>910</v>
      </c>
      <c r="AE16" s="734">
        <v>4</v>
      </c>
      <c r="AF16" s="734">
        <v>2.5</v>
      </c>
      <c r="AG16" s="734">
        <v>1.5</v>
      </c>
      <c r="AH16" s="734" t="s">
        <v>910</v>
      </c>
      <c r="AI16" s="734" t="s">
        <v>910</v>
      </c>
      <c r="AJ16" s="734">
        <v>20</v>
      </c>
      <c r="AK16" s="734" t="s">
        <v>908</v>
      </c>
      <c r="AL16" s="734" t="s">
        <v>910</v>
      </c>
      <c r="AM16" s="734" t="s">
        <v>910</v>
      </c>
      <c r="AN16" s="734">
        <v>0.3</v>
      </c>
      <c r="AO16" s="734">
        <v>0.1</v>
      </c>
      <c r="AP16" s="734">
        <v>0.3</v>
      </c>
      <c r="AQ16" s="734" t="s">
        <v>908</v>
      </c>
      <c r="AR16" s="734" t="s">
        <v>910</v>
      </c>
      <c r="AS16" s="734" t="s">
        <v>910</v>
      </c>
      <c r="AT16" s="734" t="s">
        <v>910</v>
      </c>
      <c r="AU16" s="713">
        <v>12</v>
      </c>
      <c r="AV16" s="734">
        <v>0.5</v>
      </c>
      <c r="AW16" s="734" t="s">
        <v>909</v>
      </c>
      <c r="AX16" s="734">
        <v>0.5</v>
      </c>
      <c r="AY16" s="734">
        <v>0.5</v>
      </c>
      <c r="AZ16" s="734">
        <v>2</v>
      </c>
      <c r="BA16" s="734">
        <v>1</v>
      </c>
      <c r="BB16" s="734" t="s">
        <v>909</v>
      </c>
      <c r="BC16" s="734">
        <v>0.5</v>
      </c>
      <c r="BD16" s="734" t="s">
        <v>909</v>
      </c>
      <c r="BE16" s="734">
        <v>0.5</v>
      </c>
      <c r="BF16" s="734" t="s">
        <v>909</v>
      </c>
      <c r="BG16" s="734" t="s">
        <v>909</v>
      </c>
      <c r="BH16" s="734" t="s">
        <v>909</v>
      </c>
      <c r="BI16" s="713">
        <v>12</v>
      </c>
      <c r="BJ16" s="324">
        <v>1</v>
      </c>
      <c r="BK16" s="324">
        <v>24</v>
      </c>
      <c r="BL16" s="324">
        <v>24</v>
      </c>
      <c r="BM16" s="324">
        <v>24</v>
      </c>
      <c r="BN16" s="324" t="s">
        <v>909</v>
      </c>
      <c r="BO16" s="324" t="s">
        <v>909</v>
      </c>
      <c r="BP16" s="324" t="s">
        <v>909</v>
      </c>
      <c r="BQ16" s="324" t="s">
        <v>909</v>
      </c>
      <c r="BR16" s="324" t="s">
        <v>909</v>
      </c>
      <c r="BS16" s="324" t="s">
        <v>909</v>
      </c>
      <c r="BT16" s="324">
        <v>3</v>
      </c>
      <c r="BU16" s="324" t="s">
        <v>909</v>
      </c>
      <c r="BV16" s="324" t="s">
        <v>909</v>
      </c>
      <c r="BW16" s="324" t="s">
        <v>909</v>
      </c>
      <c r="BX16" s="734" t="s">
        <v>909</v>
      </c>
      <c r="BY16" s="734">
        <v>336</v>
      </c>
      <c r="BZ16" s="734">
        <v>24</v>
      </c>
      <c r="CA16" s="734">
        <v>2.4</v>
      </c>
      <c r="CB16" s="734" t="s">
        <v>909</v>
      </c>
      <c r="CC16" s="734">
        <v>24</v>
      </c>
      <c r="CD16" s="734" t="s">
        <v>909</v>
      </c>
      <c r="CE16" s="734">
        <v>48</v>
      </c>
      <c r="CF16" s="734">
        <v>24</v>
      </c>
      <c r="CG16" s="734">
        <v>24</v>
      </c>
      <c r="CH16" s="734">
        <v>192</v>
      </c>
      <c r="CI16" s="734">
        <v>24</v>
      </c>
      <c r="CJ16" s="734">
        <v>24</v>
      </c>
      <c r="CK16" s="734">
        <v>2</v>
      </c>
      <c r="CL16" s="735" t="s">
        <v>909</v>
      </c>
      <c r="CM16" s="325">
        <v>12</v>
      </c>
      <c r="CN16" s="734">
        <v>0.25</v>
      </c>
      <c r="CO16" s="734">
        <v>24</v>
      </c>
      <c r="CP16" s="734">
        <v>0.25</v>
      </c>
      <c r="CQ16" s="734">
        <v>2</v>
      </c>
      <c r="CR16" s="734" t="s">
        <v>908</v>
      </c>
      <c r="CS16" s="734">
        <v>3</v>
      </c>
      <c r="CT16" s="734">
        <v>2</v>
      </c>
      <c r="CU16" s="734">
        <v>3</v>
      </c>
      <c r="CV16" s="734">
        <v>3</v>
      </c>
      <c r="CW16" s="734">
        <v>24</v>
      </c>
      <c r="CX16" s="734" t="s">
        <v>909</v>
      </c>
      <c r="CY16" s="734">
        <v>0.25</v>
      </c>
      <c r="CZ16" s="735" t="s">
        <v>909</v>
      </c>
      <c r="DA16" s="325">
        <v>12</v>
      </c>
      <c r="DB16" s="734">
        <v>1.5</v>
      </c>
      <c r="DC16" s="734">
        <v>1</v>
      </c>
      <c r="DD16" s="734">
        <v>0.1</v>
      </c>
      <c r="DE16" s="734">
        <v>0.17</v>
      </c>
      <c r="DF16" s="734">
        <v>3</v>
      </c>
      <c r="DG16" s="734">
        <v>0.1</v>
      </c>
      <c r="DH16" s="735">
        <v>1</v>
      </c>
      <c r="DI16" s="736"/>
      <c r="DJ16" s="734"/>
      <c r="DK16" s="734"/>
      <c r="DL16" s="734"/>
      <c r="DM16" s="734"/>
      <c r="DN16" s="734"/>
      <c r="DT16" s="314"/>
      <c r="DU16" s="316"/>
      <c r="DV16" s="316"/>
      <c r="DW16" s="316"/>
      <c r="DX16" s="316"/>
      <c r="DY16" s="316"/>
      <c r="DZ16" s="316"/>
      <c r="EA16" s="316"/>
      <c r="EB16" s="316"/>
      <c r="EC16" s="316"/>
      <c r="ED16" s="316"/>
      <c r="EE16" s="316"/>
      <c r="EF16" s="316"/>
      <c r="EG16" s="316"/>
      <c r="EH16" s="316"/>
    </row>
    <row r="17" spans="1:138" ht="16">
      <c r="A17" s="319" t="s">
        <v>242</v>
      </c>
      <c r="B17" s="328">
        <v>13</v>
      </c>
      <c r="C17" s="325">
        <v>0.5</v>
      </c>
      <c r="D17" s="330">
        <v>0.1</v>
      </c>
      <c r="E17" s="324">
        <v>0.1</v>
      </c>
      <c r="F17" s="324">
        <v>0.1</v>
      </c>
      <c r="G17" s="324">
        <v>1</v>
      </c>
      <c r="H17" s="324">
        <v>0.2</v>
      </c>
      <c r="I17" s="324">
        <v>0.3</v>
      </c>
      <c r="J17" s="324" t="s">
        <v>909</v>
      </c>
      <c r="K17" s="324" t="s">
        <v>909</v>
      </c>
      <c r="L17" s="324" t="s">
        <v>908</v>
      </c>
      <c r="M17" s="324" t="s">
        <v>909</v>
      </c>
      <c r="N17" s="324" t="s">
        <v>909</v>
      </c>
      <c r="O17" s="324">
        <v>40</v>
      </c>
      <c r="P17" s="324">
        <v>0.1</v>
      </c>
      <c r="Q17" s="324">
        <v>0.2</v>
      </c>
      <c r="R17" s="324">
        <v>0.1</v>
      </c>
      <c r="S17" s="324">
        <v>8</v>
      </c>
      <c r="T17" s="330" t="s">
        <v>909</v>
      </c>
      <c r="U17" s="713">
        <v>13</v>
      </c>
      <c r="V17" s="734">
        <v>2</v>
      </c>
      <c r="W17" s="734">
        <v>0.5</v>
      </c>
      <c r="X17" s="734" t="s">
        <v>910</v>
      </c>
      <c r="Y17" s="734">
        <v>0.25</v>
      </c>
      <c r="Z17" s="734">
        <v>0.2</v>
      </c>
      <c r="AA17" s="734">
        <v>0.1</v>
      </c>
      <c r="AB17" s="734" t="s">
        <v>910</v>
      </c>
      <c r="AC17" s="734">
        <v>1.75</v>
      </c>
      <c r="AD17" s="734">
        <v>0.5</v>
      </c>
      <c r="AE17" s="734">
        <v>6</v>
      </c>
      <c r="AF17" s="734">
        <v>2.5</v>
      </c>
      <c r="AG17" s="734">
        <v>3.5</v>
      </c>
      <c r="AH17" s="734" t="s">
        <v>910</v>
      </c>
      <c r="AI17" s="734">
        <v>2</v>
      </c>
      <c r="AJ17" s="734">
        <v>25</v>
      </c>
      <c r="AK17" s="734" t="s">
        <v>908</v>
      </c>
      <c r="AL17" s="734" t="s">
        <v>910</v>
      </c>
      <c r="AM17" s="734" t="s">
        <v>910</v>
      </c>
      <c r="AN17" s="734">
        <v>0.3</v>
      </c>
      <c r="AO17" s="734">
        <v>0.1</v>
      </c>
      <c r="AP17" s="734">
        <v>0.3</v>
      </c>
      <c r="AQ17" s="734" t="s">
        <v>908</v>
      </c>
      <c r="AR17" s="734" t="s">
        <v>910</v>
      </c>
      <c r="AS17" s="734" t="s">
        <v>910</v>
      </c>
      <c r="AT17" s="734" t="s">
        <v>910</v>
      </c>
      <c r="AU17" s="713">
        <v>13</v>
      </c>
      <c r="AV17" s="734">
        <v>0.2</v>
      </c>
      <c r="AW17" s="734" t="s">
        <v>909</v>
      </c>
      <c r="AX17" s="734">
        <v>0.1</v>
      </c>
      <c r="AY17" s="734">
        <v>0.5</v>
      </c>
      <c r="AZ17" s="734">
        <v>2</v>
      </c>
      <c r="BA17" s="734" t="s">
        <v>909</v>
      </c>
      <c r="BB17" s="734" t="s">
        <v>909</v>
      </c>
      <c r="BC17" s="734" t="s">
        <v>909</v>
      </c>
      <c r="BD17" s="734" t="s">
        <v>909</v>
      </c>
      <c r="BE17" s="734" t="s">
        <v>909</v>
      </c>
      <c r="BF17" s="734" t="s">
        <v>909</v>
      </c>
      <c r="BG17" s="734" t="s">
        <v>909</v>
      </c>
      <c r="BH17" s="734" t="s">
        <v>909</v>
      </c>
      <c r="BI17" s="713">
        <v>13</v>
      </c>
      <c r="BJ17" s="324">
        <v>4</v>
      </c>
      <c r="BK17" s="324">
        <v>0.25</v>
      </c>
      <c r="BL17" s="324">
        <v>0.25</v>
      </c>
      <c r="BM17" s="324">
        <v>0.25</v>
      </c>
      <c r="BN17" s="324" t="s">
        <v>909</v>
      </c>
      <c r="BO17" s="324" t="s">
        <v>909</v>
      </c>
      <c r="BP17" s="324" t="s">
        <v>909</v>
      </c>
      <c r="BQ17" s="324" t="s">
        <v>909</v>
      </c>
      <c r="BR17" s="324" t="s">
        <v>909</v>
      </c>
      <c r="BS17" s="324" t="s">
        <v>909</v>
      </c>
      <c r="BT17" s="324">
        <v>3.5</v>
      </c>
      <c r="BU17" s="324" t="s">
        <v>909</v>
      </c>
      <c r="BV17" s="324" t="s">
        <v>909</v>
      </c>
      <c r="BW17" s="324" t="s">
        <v>909</v>
      </c>
      <c r="BX17" s="734">
        <v>6</v>
      </c>
      <c r="BY17" s="734">
        <v>65</v>
      </c>
      <c r="BZ17" s="734">
        <v>0.5</v>
      </c>
      <c r="CA17" s="734">
        <v>2.4</v>
      </c>
      <c r="CB17" s="734" t="s">
        <v>909</v>
      </c>
      <c r="CC17" s="734">
        <v>3</v>
      </c>
      <c r="CD17" s="734" t="s">
        <v>909</v>
      </c>
      <c r="CE17" s="734">
        <v>3</v>
      </c>
      <c r="CF17" s="734">
        <v>0.25</v>
      </c>
      <c r="CG17" s="734">
        <v>0.25</v>
      </c>
      <c r="CH17" s="734">
        <v>35</v>
      </c>
      <c r="CI17" s="734">
        <v>3</v>
      </c>
      <c r="CJ17" s="734">
        <v>0.5</v>
      </c>
      <c r="CK17" s="734">
        <v>3</v>
      </c>
      <c r="CL17" s="735" t="s">
        <v>909</v>
      </c>
      <c r="CM17" s="325">
        <v>13</v>
      </c>
      <c r="CN17" s="734">
        <v>0.25</v>
      </c>
      <c r="CO17" s="734">
        <v>24</v>
      </c>
      <c r="CP17" s="734">
        <v>0.25</v>
      </c>
      <c r="CQ17" s="734">
        <v>0.5</v>
      </c>
      <c r="CR17" s="734" t="s">
        <v>908</v>
      </c>
      <c r="CS17" s="734">
        <v>2</v>
      </c>
      <c r="CT17" s="734">
        <v>0.25</v>
      </c>
      <c r="CU17" s="734">
        <v>3</v>
      </c>
      <c r="CV17" s="734">
        <v>3</v>
      </c>
      <c r="CW17" s="734">
        <v>48</v>
      </c>
      <c r="CX17" s="734" t="s">
        <v>909</v>
      </c>
      <c r="CY17" s="734">
        <v>0.25</v>
      </c>
      <c r="CZ17" s="735" t="s">
        <v>909</v>
      </c>
      <c r="DA17" s="325">
        <v>13</v>
      </c>
      <c r="DB17" s="734">
        <v>0.75</v>
      </c>
      <c r="DC17" s="734">
        <v>24</v>
      </c>
      <c r="DD17" s="734">
        <v>0.1</v>
      </c>
      <c r="DE17" s="734">
        <v>0.17</v>
      </c>
      <c r="DF17" s="734">
        <v>0.5</v>
      </c>
      <c r="DG17" s="734">
        <v>0.1</v>
      </c>
      <c r="DH17" s="735">
        <v>1</v>
      </c>
      <c r="DI17" s="736"/>
      <c r="DJ17" s="734"/>
      <c r="DK17" s="734"/>
      <c r="DL17" s="734"/>
      <c r="DM17" s="734"/>
      <c r="DN17" s="734"/>
      <c r="DT17" s="314"/>
      <c r="DU17" s="316"/>
      <c r="DV17" s="316"/>
      <c r="DW17" s="316"/>
      <c r="DX17" s="316"/>
      <c r="DY17" s="316"/>
      <c r="DZ17" s="316"/>
      <c r="EA17" s="316"/>
      <c r="EB17" s="316"/>
      <c r="EC17" s="316"/>
      <c r="ED17" s="316"/>
      <c r="EE17" s="316"/>
      <c r="EF17" s="316"/>
      <c r="EG17" s="316"/>
      <c r="EH17" s="316"/>
    </row>
    <row r="18" spans="1:138" ht="16">
      <c r="A18" s="319" t="s">
        <v>243</v>
      </c>
      <c r="B18" s="328">
        <v>14</v>
      </c>
      <c r="C18" s="325">
        <v>0.5</v>
      </c>
      <c r="D18" s="330">
        <v>0.1</v>
      </c>
      <c r="E18" s="324">
        <v>0.1</v>
      </c>
      <c r="F18" s="324">
        <v>0.1</v>
      </c>
      <c r="G18" s="324">
        <v>2</v>
      </c>
      <c r="H18" s="324">
        <v>0.2</v>
      </c>
      <c r="I18" s="324" t="s">
        <v>909</v>
      </c>
      <c r="J18" s="324" t="s">
        <v>909</v>
      </c>
      <c r="K18" s="324" t="s">
        <v>909</v>
      </c>
      <c r="L18" s="324" t="s">
        <v>908</v>
      </c>
      <c r="M18" s="324" t="s">
        <v>909</v>
      </c>
      <c r="N18" s="324" t="s">
        <v>909</v>
      </c>
      <c r="O18" s="324">
        <v>0.1</v>
      </c>
      <c r="P18" s="324">
        <v>0.1</v>
      </c>
      <c r="Q18" s="324">
        <v>0.1</v>
      </c>
      <c r="R18" s="324">
        <v>0.1</v>
      </c>
      <c r="S18" s="324">
        <v>0.1</v>
      </c>
      <c r="T18" s="330">
        <v>1</v>
      </c>
      <c r="U18" s="713">
        <v>14</v>
      </c>
      <c r="V18" s="734">
        <v>5</v>
      </c>
      <c r="W18" s="734">
        <v>1</v>
      </c>
      <c r="X18" s="734" t="s">
        <v>910</v>
      </c>
      <c r="Y18" s="734">
        <v>0.1</v>
      </c>
      <c r="Z18" s="734">
        <v>0.2</v>
      </c>
      <c r="AA18" s="734">
        <v>0.1</v>
      </c>
      <c r="AB18" s="734">
        <v>2</v>
      </c>
      <c r="AC18" s="734">
        <v>4</v>
      </c>
      <c r="AD18" s="734">
        <v>0.75</v>
      </c>
      <c r="AE18" s="734">
        <v>4.5</v>
      </c>
      <c r="AF18" s="734">
        <v>3.5</v>
      </c>
      <c r="AG18" s="734">
        <v>2</v>
      </c>
      <c r="AH18" s="734" t="s">
        <v>910</v>
      </c>
      <c r="AI18" s="734">
        <v>1</v>
      </c>
      <c r="AJ18" s="734">
        <v>48</v>
      </c>
      <c r="AK18" s="734" t="s">
        <v>908</v>
      </c>
      <c r="AL18" s="734" t="s">
        <v>910</v>
      </c>
      <c r="AM18" s="734" t="s">
        <v>910</v>
      </c>
      <c r="AN18" s="734">
        <v>1</v>
      </c>
      <c r="AO18" s="734">
        <v>0.1</v>
      </c>
      <c r="AP18" s="734">
        <v>0.3</v>
      </c>
      <c r="AQ18" s="734" t="s">
        <v>908</v>
      </c>
      <c r="AR18" s="734" t="s">
        <v>910</v>
      </c>
      <c r="AS18" s="734" t="s">
        <v>910</v>
      </c>
      <c r="AT18" s="734" t="s">
        <v>910</v>
      </c>
      <c r="AU18" s="713">
        <v>14</v>
      </c>
      <c r="AV18" s="734">
        <v>0.2</v>
      </c>
      <c r="AW18" s="734" t="s">
        <v>909</v>
      </c>
      <c r="AX18" s="734">
        <v>0.1</v>
      </c>
      <c r="AY18" s="734">
        <v>0.5</v>
      </c>
      <c r="AZ18" s="734">
        <v>2</v>
      </c>
      <c r="BA18" s="734" t="s">
        <v>909</v>
      </c>
      <c r="BB18" s="734" t="s">
        <v>909</v>
      </c>
      <c r="BC18" s="734" t="s">
        <v>909</v>
      </c>
      <c r="BD18" s="734" t="s">
        <v>909</v>
      </c>
      <c r="BE18" s="734" t="s">
        <v>909</v>
      </c>
      <c r="BF18" s="734" t="s">
        <v>909</v>
      </c>
      <c r="BG18" s="734" t="s">
        <v>909</v>
      </c>
      <c r="BH18" s="734" t="s">
        <v>909</v>
      </c>
      <c r="BI18" s="713">
        <v>14</v>
      </c>
      <c r="BJ18" s="324">
        <v>3.5</v>
      </c>
      <c r="BK18" s="324">
        <v>0.5</v>
      </c>
      <c r="BL18" s="324">
        <v>0.5</v>
      </c>
      <c r="BM18" s="324">
        <v>0.5</v>
      </c>
      <c r="BN18" s="324" t="s">
        <v>909</v>
      </c>
      <c r="BO18" s="324" t="s">
        <v>909</v>
      </c>
      <c r="BP18" s="324" t="s">
        <v>909</v>
      </c>
      <c r="BQ18" s="324" t="s">
        <v>909</v>
      </c>
      <c r="BR18" s="324" t="s">
        <v>909</v>
      </c>
      <c r="BS18" s="324" t="s">
        <v>909</v>
      </c>
      <c r="BT18" s="324">
        <v>2.5</v>
      </c>
      <c r="BU18" s="324" t="s">
        <v>909</v>
      </c>
      <c r="BV18" s="324" t="s">
        <v>909</v>
      </c>
      <c r="BW18" s="324" t="s">
        <v>909</v>
      </c>
      <c r="BX18" s="734">
        <v>3</v>
      </c>
      <c r="BY18" s="734">
        <v>30</v>
      </c>
      <c r="BZ18" s="734">
        <v>0.5</v>
      </c>
      <c r="CA18" s="734">
        <v>1.5</v>
      </c>
      <c r="CB18" s="734" t="s">
        <v>909</v>
      </c>
      <c r="CC18" s="734">
        <v>3</v>
      </c>
      <c r="CD18" s="734" t="s">
        <v>909</v>
      </c>
      <c r="CE18" s="734">
        <v>4</v>
      </c>
      <c r="CF18" s="734">
        <v>0.5</v>
      </c>
      <c r="CG18" s="734">
        <v>0.5</v>
      </c>
      <c r="CH18" s="734">
        <v>65</v>
      </c>
      <c r="CI18" s="734">
        <v>5</v>
      </c>
      <c r="CJ18" s="734">
        <v>0.5</v>
      </c>
      <c r="CK18" s="734">
        <v>1.2</v>
      </c>
      <c r="CL18" s="735" t="s">
        <v>909</v>
      </c>
      <c r="CM18" s="325">
        <v>14</v>
      </c>
      <c r="CN18" s="734">
        <v>0.5</v>
      </c>
      <c r="CO18" s="734">
        <v>24</v>
      </c>
      <c r="CP18" s="734">
        <v>0.25</v>
      </c>
      <c r="CQ18" s="734">
        <v>0.5</v>
      </c>
      <c r="CR18" s="734" t="s">
        <v>908</v>
      </c>
      <c r="CS18" s="734">
        <v>1</v>
      </c>
      <c r="CT18" s="734" t="s">
        <v>909</v>
      </c>
      <c r="CU18" s="734">
        <v>2</v>
      </c>
      <c r="CV18" s="734">
        <v>2</v>
      </c>
      <c r="CW18" s="734">
        <v>24</v>
      </c>
      <c r="CX18" s="734" t="s">
        <v>909</v>
      </c>
      <c r="CY18" s="734">
        <v>0.25</v>
      </c>
      <c r="CZ18" s="735" t="s">
        <v>909</v>
      </c>
      <c r="DA18" s="325">
        <v>14</v>
      </c>
      <c r="DB18" s="734">
        <v>2</v>
      </c>
      <c r="DC18" s="734">
        <v>1</v>
      </c>
      <c r="DD18" s="734">
        <v>0.1</v>
      </c>
      <c r="DE18" s="734">
        <v>0.17</v>
      </c>
      <c r="DF18" s="734">
        <v>5</v>
      </c>
      <c r="DG18" s="734">
        <v>0.1</v>
      </c>
      <c r="DH18" s="735">
        <v>0.5</v>
      </c>
      <c r="DI18" s="736"/>
      <c r="DJ18" s="734"/>
      <c r="DK18" s="734"/>
      <c r="DL18" s="734"/>
      <c r="DM18" s="734"/>
      <c r="DN18" s="734"/>
      <c r="DT18" s="314"/>
      <c r="DU18" s="316"/>
      <c r="DV18" s="316"/>
      <c r="DW18" s="316"/>
      <c r="DX18" s="316"/>
      <c r="DY18" s="316"/>
      <c r="DZ18" s="316"/>
      <c r="EA18" s="316"/>
      <c r="EB18" s="316"/>
      <c r="EC18" s="316"/>
      <c r="ED18" s="316"/>
      <c r="EE18" s="316"/>
      <c r="EF18" s="316"/>
      <c r="EG18" s="316"/>
      <c r="EH18" s="316"/>
    </row>
    <row r="19" spans="1:138" ht="16">
      <c r="A19" s="319" t="s">
        <v>244</v>
      </c>
      <c r="B19" s="328">
        <v>15</v>
      </c>
      <c r="C19" s="325">
        <v>0.5</v>
      </c>
      <c r="D19" s="330">
        <v>0.1</v>
      </c>
      <c r="E19" s="324">
        <v>0.1</v>
      </c>
      <c r="F19" s="324">
        <v>0.1</v>
      </c>
      <c r="G19" s="324">
        <v>1</v>
      </c>
      <c r="H19" s="324">
        <v>0.3</v>
      </c>
      <c r="I19" s="324" t="s">
        <v>909</v>
      </c>
      <c r="J19" s="324" t="s">
        <v>909</v>
      </c>
      <c r="K19" s="324" t="s">
        <v>909</v>
      </c>
      <c r="L19" s="324" t="s">
        <v>908</v>
      </c>
      <c r="M19" s="324">
        <v>120</v>
      </c>
      <c r="N19" s="324">
        <v>240</v>
      </c>
      <c r="O19" s="324" t="s">
        <v>910</v>
      </c>
      <c r="P19" s="324">
        <v>0.1</v>
      </c>
      <c r="Q19" s="324">
        <v>0.2</v>
      </c>
      <c r="R19" s="324" t="s">
        <v>910</v>
      </c>
      <c r="S19" s="324" t="s">
        <v>910</v>
      </c>
      <c r="T19" s="330" t="s">
        <v>910</v>
      </c>
      <c r="U19" s="713">
        <v>15</v>
      </c>
      <c r="V19" s="734">
        <v>2.5</v>
      </c>
      <c r="W19" s="734">
        <v>0.5</v>
      </c>
      <c r="X19" s="734" t="s">
        <v>910</v>
      </c>
      <c r="Y19" s="734">
        <v>0.2</v>
      </c>
      <c r="Z19" s="734">
        <v>0.1</v>
      </c>
      <c r="AA19" s="734">
        <v>0.1</v>
      </c>
      <c r="AB19" s="734" t="s">
        <v>910</v>
      </c>
      <c r="AC19" s="734">
        <v>1.5</v>
      </c>
      <c r="AD19" s="734" t="s">
        <v>910</v>
      </c>
      <c r="AE19" s="734">
        <v>2.75</v>
      </c>
      <c r="AF19" s="734">
        <v>3</v>
      </c>
      <c r="AG19" s="734">
        <v>1.75</v>
      </c>
      <c r="AH19" s="734">
        <v>6</v>
      </c>
      <c r="AI19" s="734" t="s">
        <v>910</v>
      </c>
      <c r="AJ19" s="734">
        <v>12</v>
      </c>
      <c r="AK19" s="734" t="s">
        <v>908</v>
      </c>
      <c r="AL19" s="734" t="s">
        <v>910</v>
      </c>
      <c r="AM19" s="734">
        <v>4</v>
      </c>
      <c r="AN19" s="734">
        <v>0.3</v>
      </c>
      <c r="AO19" s="734">
        <v>0.1</v>
      </c>
      <c r="AP19" s="734">
        <v>0.4</v>
      </c>
      <c r="AQ19" s="734" t="s">
        <v>908</v>
      </c>
      <c r="AR19" s="734" t="s">
        <v>910</v>
      </c>
      <c r="AS19" s="734" t="s">
        <v>910</v>
      </c>
      <c r="AT19" s="734">
        <v>12</v>
      </c>
      <c r="AU19" s="713">
        <v>15</v>
      </c>
      <c r="AV19" s="734">
        <v>0.2</v>
      </c>
      <c r="AW19" s="734" t="s">
        <v>909</v>
      </c>
      <c r="AX19" s="734">
        <v>0.1</v>
      </c>
      <c r="AY19" s="734">
        <v>0.5</v>
      </c>
      <c r="AZ19" s="734">
        <v>4</v>
      </c>
      <c r="BA19" s="734" t="s">
        <v>909</v>
      </c>
      <c r="BB19" s="734" t="s">
        <v>909</v>
      </c>
      <c r="BC19" s="734" t="s">
        <v>909</v>
      </c>
      <c r="BD19" s="734" t="s">
        <v>909</v>
      </c>
      <c r="BE19" s="734" t="s">
        <v>909</v>
      </c>
      <c r="BF19" s="734" t="s">
        <v>909</v>
      </c>
      <c r="BG19" s="734" t="s">
        <v>909</v>
      </c>
      <c r="BH19" s="734" t="s">
        <v>909</v>
      </c>
      <c r="BI19" s="713">
        <v>15</v>
      </c>
      <c r="BJ19" s="324">
        <v>2</v>
      </c>
      <c r="BK19" s="324">
        <v>0.25</v>
      </c>
      <c r="BL19" s="324">
        <v>0.25</v>
      </c>
      <c r="BM19" s="324">
        <v>0.25</v>
      </c>
      <c r="BN19" s="324" t="s">
        <v>909</v>
      </c>
      <c r="BO19" s="324" t="s">
        <v>909</v>
      </c>
      <c r="BP19" s="324" t="s">
        <v>909</v>
      </c>
      <c r="BQ19" s="324" t="s">
        <v>909</v>
      </c>
      <c r="BR19" s="324" t="s">
        <v>909</v>
      </c>
      <c r="BS19" s="324" t="s">
        <v>909</v>
      </c>
      <c r="BT19" s="324">
        <v>3</v>
      </c>
      <c r="BU19" s="324" t="s">
        <v>909</v>
      </c>
      <c r="BV19" s="324" t="s">
        <v>909</v>
      </c>
      <c r="BW19" s="324" t="s">
        <v>909</v>
      </c>
      <c r="BX19" s="734">
        <v>5</v>
      </c>
      <c r="BY19" s="734">
        <v>45</v>
      </c>
      <c r="BZ19" s="734">
        <v>0.5</v>
      </c>
      <c r="CA19" s="734">
        <v>1.8</v>
      </c>
      <c r="CB19" s="734" t="s">
        <v>909</v>
      </c>
      <c r="CC19" s="734">
        <v>3</v>
      </c>
      <c r="CD19" s="734" t="s">
        <v>909</v>
      </c>
      <c r="CE19" s="734">
        <v>3</v>
      </c>
      <c r="CF19" s="734">
        <v>0.5</v>
      </c>
      <c r="CG19" s="734">
        <v>0.5</v>
      </c>
      <c r="CH19" s="734">
        <v>60</v>
      </c>
      <c r="CI19" s="734">
        <v>3</v>
      </c>
      <c r="CJ19" s="734">
        <v>0.5</v>
      </c>
      <c r="CK19" s="734">
        <v>1.5</v>
      </c>
      <c r="CL19" s="735" t="s">
        <v>909</v>
      </c>
      <c r="CM19" s="325">
        <v>15</v>
      </c>
      <c r="CN19" s="734">
        <v>1</v>
      </c>
      <c r="CO19" s="734">
        <v>0.1</v>
      </c>
      <c r="CP19" s="734">
        <v>0.1</v>
      </c>
      <c r="CQ19" s="734">
        <v>1</v>
      </c>
      <c r="CR19" s="734" t="s">
        <v>908</v>
      </c>
      <c r="CS19" s="734">
        <v>1</v>
      </c>
      <c r="CT19" s="734" t="s">
        <v>909</v>
      </c>
      <c r="CU19" s="734">
        <v>2</v>
      </c>
      <c r="CV19" s="734">
        <v>1</v>
      </c>
      <c r="CW19" s="734">
        <v>24</v>
      </c>
      <c r="CX19" s="734" t="s">
        <v>909</v>
      </c>
      <c r="CY19" s="734">
        <v>0.1</v>
      </c>
      <c r="CZ19" s="735" t="s">
        <v>909</v>
      </c>
      <c r="DA19" s="325">
        <v>15</v>
      </c>
      <c r="DB19" s="734">
        <v>1.75</v>
      </c>
      <c r="DC19" s="734">
        <v>3</v>
      </c>
      <c r="DD19" s="734">
        <v>0.1</v>
      </c>
      <c r="DE19" s="734">
        <v>0.5</v>
      </c>
      <c r="DF19" s="734">
        <v>48</v>
      </c>
      <c r="DG19" s="734">
        <v>0.1</v>
      </c>
      <c r="DH19" s="735">
        <v>1</v>
      </c>
      <c r="DI19" s="736"/>
      <c r="DJ19" s="734"/>
      <c r="DK19" s="734"/>
      <c r="DL19" s="734"/>
      <c r="DM19" s="734"/>
      <c r="DN19" s="734"/>
      <c r="DT19" s="314"/>
      <c r="DU19" s="316"/>
      <c r="DV19" s="316"/>
      <c r="DW19" s="316"/>
      <c r="DX19" s="316"/>
      <c r="DY19" s="316"/>
      <c r="DZ19" s="316"/>
      <c r="EA19" s="316"/>
      <c r="EB19" s="316"/>
      <c r="EC19" s="316"/>
      <c r="ED19" s="316"/>
      <c r="EE19" s="316"/>
      <c r="EF19" s="316"/>
      <c r="EG19" s="316"/>
      <c r="EH19" s="316"/>
    </row>
    <row r="20" spans="1:138" ht="16">
      <c r="A20" s="319" t="s">
        <v>245</v>
      </c>
      <c r="B20" s="328">
        <v>16</v>
      </c>
      <c r="C20" s="325">
        <v>0.5</v>
      </c>
      <c r="D20" s="330">
        <v>0.1</v>
      </c>
      <c r="E20" s="324">
        <v>0.1</v>
      </c>
      <c r="F20" s="324">
        <v>0.3</v>
      </c>
      <c r="G20" s="324">
        <v>4</v>
      </c>
      <c r="H20" s="324">
        <v>0.5</v>
      </c>
      <c r="I20" s="324" t="s">
        <v>909</v>
      </c>
      <c r="J20" s="324" t="s">
        <v>909</v>
      </c>
      <c r="K20" s="324" t="s">
        <v>909</v>
      </c>
      <c r="L20" s="324" t="s">
        <v>908</v>
      </c>
      <c r="M20" s="324">
        <v>72</v>
      </c>
      <c r="N20" s="324">
        <v>120</v>
      </c>
      <c r="O20" s="324" t="s">
        <v>910</v>
      </c>
      <c r="P20" s="324">
        <v>0.1</v>
      </c>
      <c r="Q20" s="324">
        <v>0.2</v>
      </c>
      <c r="R20" s="324" t="s">
        <v>910</v>
      </c>
      <c r="S20" s="324" t="s">
        <v>910</v>
      </c>
      <c r="T20" s="330" t="s">
        <v>910</v>
      </c>
      <c r="U20" s="713">
        <v>16</v>
      </c>
      <c r="V20" s="734">
        <v>0.5</v>
      </c>
      <c r="W20" s="734">
        <v>0.1</v>
      </c>
      <c r="X20" s="734" t="s">
        <v>909</v>
      </c>
      <c r="Y20" s="734">
        <v>0.1</v>
      </c>
      <c r="Z20" s="734">
        <v>0.1</v>
      </c>
      <c r="AA20" s="734" t="s">
        <v>909</v>
      </c>
      <c r="AB20" s="734" t="s">
        <v>909</v>
      </c>
      <c r="AC20" s="734" t="s">
        <v>909</v>
      </c>
      <c r="AD20" s="734" t="s">
        <v>909</v>
      </c>
      <c r="AE20" s="734" t="s">
        <v>909</v>
      </c>
      <c r="AF20" s="734">
        <v>1</v>
      </c>
      <c r="AG20" s="734">
        <v>0.5</v>
      </c>
      <c r="AH20" s="734" t="s">
        <v>909</v>
      </c>
      <c r="AI20" s="734" t="s">
        <v>909</v>
      </c>
      <c r="AJ20" s="734" t="s">
        <v>909</v>
      </c>
      <c r="AK20" s="734" t="s">
        <v>908</v>
      </c>
      <c r="AL20" s="734" t="s">
        <v>909</v>
      </c>
      <c r="AM20" s="734" t="s">
        <v>909</v>
      </c>
      <c r="AN20" s="734" t="s">
        <v>909</v>
      </c>
      <c r="AO20" s="734" t="s">
        <v>909</v>
      </c>
      <c r="AP20" s="734" t="s">
        <v>909</v>
      </c>
      <c r="AQ20" s="734" t="s">
        <v>908</v>
      </c>
      <c r="AR20" s="734" t="s">
        <v>909</v>
      </c>
      <c r="AS20" s="734" t="s">
        <v>909</v>
      </c>
      <c r="AT20" s="734" t="s">
        <v>909</v>
      </c>
      <c r="AU20" s="713">
        <v>16</v>
      </c>
      <c r="AV20" s="734">
        <v>0.2</v>
      </c>
      <c r="AW20" s="734" t="s">
        <v>909</v>
      </c>
      <c r="AX20" s="734">
        <v>0.1</v>
      </c>
      <c r="AY20" s="734">
        <v>0.5</v>
      </c>
      <c r="AZ20" s="734">
        <v>6</v>
      </c>
      <c r="BA20" s="734" t="s">
        <v>909</v>
      </c>
      <c r="BB20" s="734" t="s">
        <v>909</v>
      </c>
      <c r="BC20" s="734" t="s">
        <v>909</v>
      </c>
      <c r="BD20" s="734" t="s">
        <v>909</v>
      </c>
      <c r="BE20" s="734" t="s">
        <v>909</v>
      </c>
      <c r="BF20" s="734" t="s">
        <v>909</v>
      </c>
      <c r="BG20" s="734" t="s">
        <v>909</v>
      </c>
      <c r="BH20" s="734" t="s">
        <v>909</v>
      </c>
      <c r="BI20" s="713">
        <v>16</v>
      </c>
      <c r="BJ20" s="324">
        <v>6</v>
      </c>
      <c r="BK20" s="324">
        <v>0.2</v>
      </c>
      <c r="BL20" s="324">
        <v>0.2</v>
      </c>
      <c r="BM20" s="324">
        <v>0.3</v>
      </c>
      <c r="BN20" s="324" t="s">
        <v>909</v>
      </c>
      <c r="BO20" s="324" t="s">
        <v>909</v>
      </c>
      <c r="BP20" s="324" t="s">
        <v>909</v>
      </c>
      <c r="BQ20" s="324" t="s">
        <v>909</v>
      </c>
      <c r="BR20" s="324" t="s">
        <v>909</v>
      </c>
      <c r="BS20" s="324" t="s">
        <v>909</v>
      </c>
      <c r="BT20" s="324">
        <v>2.8</v>
      </c>
      <c r="BU20" s="324" t="s">
        <v>909</v>
      </c>
      <c r="BV20" s="324" t="s">
        <v>909</v>
      </c>
      <c r="BW20" s="324" t="s">
        <v>909</v>
      </c>
      <c r="BX20" s="734">
        <v>3</v>
      </c>
      <c r="BY20" s="734">
        <v>50</v>
      </c>
      <c r="BZ20" s="734">
        <v>0.5</v>
      </c>
      <c r="CA20" s="734">
        <v>2.4</v>
      </c>
      <c r="CB20" s="734" t="s">
        <v>909</v>
      </c>
      <c r="CC20" s="734">
        <v>2</v>
      </c>
      <c r="CD20" s="734" t="s">
        <v>909</v>
      </c>
      <c r="CE20" s="734">
        <v>3</v>
      </c>
      <c r="CF20" s="734">
        <v>0.2</v>
      </c>
      <c r="CG20" s="734">
        <v>0.2</v>
      </c>
      <c r="CH20" s="734">
        <v>70</v>
      </c>
      <c r="CI20" s="734">
        <v>3</v>
      </c>
      <c r="CJ20" s="734">
        <v>0.5</v>
      </c>
      <c r="CK20" s="734">
        <v>2.8</v>
      </c>
      <c r="CL20" s="735" t="s">
        <v>909</v>
      </c>
      <c r="CM20" s="325">
        <v>16</v>
      </c>
      <c r="CN20" s="734">
        <v>1.5</v>
      </c>
      <c r="CO20" s="734">
        <v>0.25</v>
      </c>
      <c r="CP20" s="734">
        <v>0.1</v>
      </c>
      <c r="CQ20" s="734">
        <v>0.5</v>
      </c>
      <c r="CR20" s="734" t="s">
        <v>908</v>
      </c>
      <c r="CS20" s="734">
        <v>0.5</v>
      </c>
      <c r="CT20" s="734" t="s">
        <v>909</v>
      </c>
      <c r="CU20" s="734">
        <v>1</v>
      </c>
      <c r="CV20" s="734">
        <v>0.5</v>
      </c>
      <c r="CW20" s="734">
        <v>24</v>
      </c>
      <c r="CX20" s="734" t="s">
        <v>909</v>
      </c>
      <c r="CY20" s="734">
        <v>0.1</v>
      </c>
      <c r="CZ20" s="735" t="s">
        <v>909</v>
      </c>
      <c r="DA20" s="325">
        <v>16</v>
      </c>
      <c r="DB20" s="734">
        <v>0.3</v>
      </c>
      <c r="DC20" s="734">
        <v>0.1</v>
      </c>
      <c r="DD20" s="734">
        <v>0.1</v>
      </c>
      <c r="DE20" s="734">
        <v>0.1</v>
      </c>
      <c r="DF20" s="734" t="s">
        <v>909</v>
      </c>
      <c r="DG20" s="734" t="s">
        <v>909</v>
      </c>
      <c r="DH20" s="735" t="s">
        <v>909</v>
      </c>
      <c r="DI20" s="736"/>
      <c r="DJ20" s="734"/>
      <c r="DK20" s="734"/>
      <c r="DL20" s="734"/>
      <c r="DM20" s="734"/>
      <c r="DN20" s="734"/>
      <c r="DT20" s="314"/>
      <c r="DU20" s="316"/>
      <c r="DV20" s="316"/>
      <c r="DW20" s="316"/>
      <c r="DX20" s="316"/>
      <c r="DY20" s="316"/>
      <c r="DZ20" s="316"/>
      <c r="EA20" s="316"/>
      <c r="EB20" s="316"/>
      <c r="EC20" s="316"/>
      <c r="ED20" s="316"/>
      <c r="EE20" s="316"/>
      <c r="EF20" s="316"/>
      <c r="EG20" s="316"/>
      <c r="EH20" s="316"/>
    </row>
    <row r="21" spans="1:138" ht="16">
      <c r="A21" s="319" t="s">
        <v>246</v>
      </c>
      <c r="B21" s="328">
        <v>17</v>
      </c>
      <c r="C21" s="325">
        <v>4</v>
      </c>
      <c r="D21" s="330">
        <v>0.1</v>
      </c>
      <c r="E21" s="324">
        <v>0.1</v>
      </c>
      <c r="F21" s="324">
        <v>0.2</v>
      </c>
      <c r="G21" s="324">
        <v>3</v>
      </c>
      <c r="H21" s="324">
        <v>0.5</v>
      </c>
      <c r="I21" s="324" t="s">
        <v>909</v>
      </c>
      <c r="J21" s="324" t="s">
        <v>909</v>
      </c>
      <c r="K21" s="324" t="s">
        <v>909</v>
      </c>
      <c r="L21" s="324" t="s">
        <v>908</v>
      </c>
      <c r="M21" s="324">
        <v>16</v>
      </c>
      <c r="N21" s="324">
        <v>60</v>
      </c>
      <c r="O21" s="324" t="s">
        <v>910</v>
      </c>
      <c r="P21" s="324">
        <v>0.1</v>
      </c>
      <c r="Q21" s="324">
        <v>0.2</v>
      </c>
      <c r="R21" s="324" t="s">
        <v>910</v>
      </c>
      <c r="S21" s="324" t="s">
        <v>910</v>
      </c>
      <c r="T21" s="330" t="s">
        <v>910</v>
      </c>
      <c r="U21" s="713">
        <v>17</v>
      </c>
      <c r="V21" s="734">
        <v>0.5</v>
      </c>
      <c r="W21" s="734">
        <v>0.5</v>
      </c>
      <c r="X21" s="734" t="s">
        <v>909</v>
      </c>
      <c r="Y21" s="734">
        <v>0.1</v>
      </c>
      <c r="Z21" s="734">
        <v>0.1</v>
      </c>
      <c r="AA21" s="734">
        <v>0.25</v>
      </c>
      <c r="AB21" s="734" t="s">
        <v>909</v>
      </c>
      <c r="AC21" s="734" t="s">
        <v>909</v>
      </c>
      <c r="AD21" s="734" t="s">
        <v>909</v>
      </c>
      <c r="AE21" s="734" t="s">
        <v>909</v>
      </c>
      <c r="AF21" s="734">
        <v>1</v>
      </c>
      <c r="AG21" s="734">
        <v>0.2</v>
      </c>
      <c r="AH21" s="734" t="s">
        <v>909</v>
      </c>
      <c r="AI21" s="734" t="s">
        <v>909</v>
      </c>
      <c r="AJ21" s="734" t="s">
        <v>909</v>
      </c>
      <c r="AK21" s="734" t="s">
        <v>908</v>
      </c>
      <c r="AL21" s="734" t="s">
        <v>909</v>
      </c>
      <c r="AM21" s="734" t="s">
        <v>909</v>
      </c>
      <c r="AN21" s="734" t="s">
        <v>909</v>
      </c>
      <c r="AO21" s="734" t="s">
        <v>909</v>
      </c>
      <c r="AP21" s="734" t="s">
        <v>909</v>
      </c>
      <c r="AQ21" s="734" t="s">
        <v>908</v>
      </c>
      <c r="AR21" s="734" t="s">
        <v>909</v>
      </c>
      <c r="AS21" s="734" t="s">
        <v>909</v>
      </c>
      <c r="AT21" s="734" t="s">
        <v>909</v>
      </c>
      <c r="AU21" s="713">
        <v>17</v>
      </c>
      <c r="AV21" s="734">
        <v>0.3</v>
      </c>
      <c r="AW21" s="734">
        <v>0.2</v>
      </c>
      <c r="AX21" s="734">
        <v>0.1</v>
      </c>
      <c r="AY21" s="734">
        <v>1</v>
      </c>
      <c r="AZ21" s="734">
        <v>3</v>
      </c>
      <c r="BA21" s="734">
        <v>1.5</v>
      </c>
      <c r="BB21" s="734" t="s">
        <v>909</v>
      </c>
      <c r="BC21" s="734">
        <v>0.25</v>
      </c>
      <c r="BD21" s="734">
        <v>0.2</v>
      </c>
      <c r="BE21" s="734">
        <v>1</v>
      </c>
      <c r="BF21" s="734" t="s">
        <v>909</v>
      </c>
      <c r="BG21" s="734" t="s">
        <v>909</v>
      </c>
      <c r="BH21" s="734" t="s">
        <v>909</v>
      </c>
      <c r="BI21" s="713">
        <v>17</v>
      </c>
      <c r="BJ21" s="324">
        <v>6</v>
      </c>
      <c r="BK21" s="324">
        <v>0.2</v>
      </c>
      <c r="BL21" s="324">
        <v>0.2</v>
      </c>
      <c r="BM21" s="324">
        <v>0.3</v>
      </c>
      <c r="BN21" s="324" t="s">
        <v>909</v>
      </c>
      <c r="BO21" s="324" t="s">
        <v>909</v>
      </c>
      <c r="BP21" s="324" t="s">
        <v>909</v>
      </c>
      <c r="BQ21" s="324">
        <v>2</v>
      </c>
      <c r="BR21" s="324">
        <v>0.2</v>
      </c>
      <c r="BS21" s="324">
        <v>0.5</v>
      </c>
      <c r="BT21" s="324">
        <v>2.4</v>
      </c>
      <c r="BU21" s="324" t="s">
        <v>909</v>
      </c>
      <c r="BV21" s="324" t="s">
        <v>909</v>
      </c>
      <c r="BW21" s="324" t="s">
        <v>909</v>
      </c>
      <c r="BX21" s="734">
        <v>3</v>
      </c>
      <c r="BY21" s="734">
        <v>62</v>
      </c>
      <c r="BZ21" s="734">
        <v>0.5</v>
      </c>
      <c r="CA21" s="734">
        <v>14</v>
      </c>
      <c r="CB21" s="734" t="s">
        <v>909</v>
      </c>
      <c r="CC21" s="734">
        <v>2</v>
      </c>
      <c r="CD21" s="734" t="s">
        <v>909</v>
      </c>
      <c r="CE21" s="734">
        <v>4</v>
      </c>
      <c r="CF21" s="734">
        <v>0.2</v>
      </c>
      <c r="CG21" s="734">
        <v>0.2</v>
      </c>
      <c r="CH21" s="734">
        <v>30</v>
      </c>
      <c r="CI21" s="734">
        <v>2</v>
      </c>
      <c r="CJ21" s="734">
        <v>0.5</v>
      </c>
      <c r="CK21" s="734">
        <v>2.4</v>
      </c>
      <c r="CL21" s="735" t="s">
        <v>909</v>
      </c>
      <c r="CM21" s="325">
        <v>17</v>
      </c>
      <c r="CN21" s="734">
        <v>48</v>
      </c>
      <c r="CO21" s="734">
        <v>0.1</v>
      </c>
      <c r="CP21" s="734">
        <v>0.05</v>
      </c>
      <c r="CQ21" s="734">
        <v>1</v>
      </c>
      <c r="CR21" s="734" t="s">
        <v>908</v>
      </c>
      <c r="CS21" s="734" t="s">
        <v>909</v>
      </c>
      <c r="CT21" s="734">
        <v>1</v>
      </c>
      <c r="CU21" s="734">
        <v>4</v>
      </c>
      <c r="CV21" s="734">
        <v>0.2</v>
      </c>
      <c r="CW21" s="734">
        <v>0.1</v>
      </c>
      <c r="CX21" s="734">
        <v>0.1</v>
      </c>
      <c r="CY21" s="734">
        <v>0.1</v>
      </c>
      <c r="CZ21" s="735" t="s">
        <v>909</v>
      </c>
      <c r="DA21" s="325">
        <v>17</v>
      </c>
      <c r="DB21" s="734">
        <v>0.3</v>
      </c>
      <c r="DC21" s="734">
        <v>0.1</v>
      </c>
      <c r="DD21" s="734">
        <v>0.1</v>
      </c>
      <c r="DE21" s="734">
        <v>0.1</v>
      </c>
      <c r="DF21" s="734" t="s">
        <v>909</v>
      </c>
      <c r="DG21" s="734" t="s">
        <v>909</v>
      </c>
      <c r="DH21" s="735" t="s">
        <v>909</v>
      </c>
      <c r="DI21" s="736"/>
      <c r="DJ21" s="734"/>
      <c r="DK21" s="734"/>
      <c r="DL21" s="734"/>
      <c r="DM21" s="734"/>
      <c r="DN21" s="734"/>
      <c r="DT21" s="314"/>
      <c r="DU21" s="316"/>
      <c r="DV21" s="316"/>
      <c r="DW21" s="316"/>
      <c r="DX21" s="316"/>
      <c r="DY21" s="316"/>
      <c r="DZ21" s="316"/>
      <c r="EA21" s="316"/>
      <c r="EB21" s="316"/>
      <c r="EC21" s="316"/>
      <c r="ED21" s="316"/>
      <c r="EE21" s="316"/>
      <c r="EF21" s="316"/>
      <c r="EG21" s="316"/>
      <c r="EH21" s="316"/>
    </row>
    <row r="22" spans="1:138" ht="16">
      <c r="A22" s="319" t="s">
        <v>247</v>
      </c>
      <c r="B22" s="328">
        <v>18</v>
      </c>
      <c r="C22" s="325">
        <v>1.5</v>
      </c>
      <c r="D22" s="330">
        <v>0.25</v>
      </c>
      <c r="E22" s="324">
        <v>0.25</v>
      </c>
      <c r="F22" s="324">
        <v>0.5</v>
      </c>
      <c r="G22" s="324">
        <v>0.5</v>
      </c>
      <c r="H22" s="324">
        <v>0.5</v>
      </c>
      <c r="I22" s="324">
        <v>0.1</v>
      </c>
      <c r="J22" s="324">
        <v>0.5</v>
      </c>
      <c r="K22" s="324" t="s">
        <v>909</v>
      </c>
      <c r="L22" s="324" t="s">
        <v>908</v>
      </c>
      <c r="M22" s="324">
        <v>1.1000000000000001</v>
      </c>
      <c r="N22" s="324">
        <v>3</v>
      </c>
      <c r="O22" s="324">
        <v>0.25</v>
      </c>
      <c r="P22" s="324">
        <v>0.1</v>
      </c>
      <c r="Q22" s="324">
        <v>0.25</v>
      </c>
      <c r="R22" s="324" t="s">
        <v>909</v>
      </c>
      <c r="S22" s="324" t="s">
        <v>909</v>
      </c>
      <c r="T22" s="330" t="s">
        <v>909</v>
      </c>
      <c r="U22" s="713">
        <v>18</v>
      </c>
      <c r="V22" s="734">
        <v>0.5</v>
      </c>
      <c r="W22" s="734">
        <v>0.5</v>
      </c>
      <c r="X22" s="734" t="s">
        <v>909</v>
      </c>
      <c r="Y22" s="734">
        <v>0.1</v>
      </c>
      <c r="Z22" s="734">
        <v>0.1</v>
      </c>
      <c r="AA22" s="734">
        <v>0.25</v>
      </c>
      <c r="AB22" s="734" t="s">
        <v>909</v>
      </c>
      <c r="AC22" s="734" t="s">
        <v>909</v>
      </c>
      <c r="AD22" s="734" t="s">
        <v>909</v>
      </c>
      <c r="AE22" s="734" t="s">
        <v>909</v>
      </c>
      <c r="AF22" s="734">
        <v>1</v>
      </c>
      <c r="AG22" s="734" t="s">
        <v>909</v>
      </c>
      <c r="AH22" s="734" t="s">
        <v>909</v>
      </c>
      <c r="AI22" s="734" t="s">
        <v>909</v>
      </c>
      <c r="AJ22" s="734" t="s">
        <v>909</v>
      </c>
      <c r="AK22" s="734" t="s">
        <v>908</v>
      </c>
      <c r="AL22" s="734" t="s">
        <v>909</v>
      </c>
      <c r="AM22" s="734" t="s">
        <v>909</v>
      </c>
      <c r="AN22" s="734" t="s">
        <v>909</v>
      </c>
      <c r="AO22" s="734" t="s">
        <v>909</v>
      </c>
      <c r="AP22" s="734" t="s">
        <v>909</v>
      </c>
      <c r="AQ22" s="734" t="s">
        <v>908</v>
      </c>
      <c r="AR22" s="734" t="s">
        <v>909</v>
      </c>
      <c r="AS22" s="734" t="s">
        <v>909</v>
      </c>
      <c r="AT22" s="734" t="s">
        <v>909</v>
      </c>
      <c r="AU22" s="713">
        <v>18</v>
      </c>
      <c r="AV22" s="734">
        <v>0.1</v>
      </c>
      <c r="AW22" s="734">
        <v>0.1</v>
      </c>
      <c r="AX22" s="734">
        <v>0.1</v>
      </c>
      <c r="AY22" s="734">
        <v>0.2</v>
      </c>
      <c r="AZ22" s="734" t="s">
        <v>910</v>
      </c>
      <c r="BA22" s="734">
        <v>0.5</v>
      </c>
      <c r="BB22" s="734" t="s">
        <v>909</v>
      </c>
      <c r="BC22" s="734">
        <v>0.1</v>
      </c>
      <c r="BD22" s="734">
        <v>0.1</v>
      </c>
      <c r="BE22" s="734">
        <v>0.1</v>
      </c>
      <c r="BF22" s="734" t="s">
        <v>909</v>
      </c>
      <c r="BG22" s="734" t="s">
        <v>909</v>
      </c>
      <c r="BH22" s="734" t="s">
        <v>909</v>
      </c>
      <c r="BI22" s="713">
        <v>18</v>
      </c>
      <c r="BJ22" s="324">
        <v>4</v>
      </c>
      <c r="BK22" s="324">
        <v>0.2</v>
      </c>
      <c r="BL22" s="324">
        <v>0.2</v>
      </c>
      <c r="BM22" s="324">
        <v>0.3</v>
      </c>
      <c r="BN22" s="324" t="s">
        <v>909</v>
      </c>
      <c r="BO22" s="324" t="s">
        <v>909</v>
      </c>
      <c r="BP22" s="324" t="s">
        <v>909</v>
      </c>
      <c r="BQ22" s="324" t="s">
        <v>909</v>
      </c>
      <c r="BR22" s="324" t="s">
        <v>909</v>
      </c>
      <c r="BS22" s="324" t="s">
        <v>909</v>
      </c>
      <c r="BT22" s="324">
        <v>2</v>
      </c>
      <c r="BU22" s="324" t="s">
        <v>909</v>
      </c>
      <c r="BV22" s="324" t="s">
        <v>909</v>
      </c>
      <c r="BW22" s="324" t="s">
        <v>909</v>
      </c>
      <c r="BX22" s="734" t="s">
        <v>909</v>
      </c>
      <c r="BY22" s="734">
        <v>33</v>
      </c>
      <c r="BZ22" s="734">
        <v>0.5</v>
      </c>
      <c r="CA22" s="734">
        <v>1.5</v>
      </c>
      <c r="CB22" s="734" t="s">
        <v>909</v>
      </c>
      <c r="CC22" s="734">
        <v>2.4</v>
      </c>
      <c r="CD22" s="734" t="s">
        <v>909</v>
      </c>
      <c r="CE22" s="734">
        <v>2</v>
      </c>
      <c r="CF22" s="734">
        <v>0.2</v>
      </c>
      <c r="CG22" s="734">
        <v>0.2</v>
      </c>
      <c r="CH22" s="734">
        <v>46</v>
      </c>
      <c r="CI22" s="734">
        <v>2</v>
      </c>
      <c r="CJ22" s="734">
        <v>0.5</v>
      </c>
      <c r="CK22" s="734">
        <v>1.5</v>
      </c>
      <c r="CL22" s="735" t="s">
        <v>909</v>
      </c>
      <c r="CM22" s="325">
        <v>18</v>
      </c>
      <c r="CN22" s="734">
        <v>48</v>
      </c>
      <c r="CO22" s="734">
        <v>0.1</v>
      </c>
      <c r="CP22" s="734">
        <v>0.05</v>
      </c>
      <c r="CQ22" s="734">
        <v>0.5</v>
      </c>
      <c r="CR22" s="734" t="s">
        <v>908</v>
      </c>
      <c r="CS22" s="734">
        <v>0.5</v>
      </c>
      <c r="CT22" s="734" t="s">
        <v>909</v>
      </c>
      <c r="CU22" s="734">
        <v>1</v>
      </c>
      <c r="CV22" s="734">
        <v>0.1</v>
      </c>
      <c r="CW22" s="734">
        <v>0.1</v>
      </c>
      <c r="CX22" s="734">
        <v>0.1</v>
      </c>
      <c r="CY22" s="734">
        <v>0.1</v>
      </c>
      <c r="CZ22" s="735" t="s">
        <v>909</v>
      </c>
      <c r="DA22" s="325">
        <v>18</v>
      </c>
      <c r="DB22" s="734">
        <v>0.3</v>
      </c>
      <c r="DC22" s="734">
        <v>0.1</v>
      </c>
      <c r="DD22" s="734">
        <v>0.1</v>
      </c>
      <c r="DE22" s="734">
        <v>0.1</v>
      </c>
      <c r="DF22" s="734" t="s">
        <v>909</v>
      </c>
      <c r="DG22" s="734" t="s">
        <v>909</v>
      </c>
      <c r="DH22" s="735" t="s">
        <v>909</v>
      </c>
      <c r="DI22" s="736"/>
      <c r="DJ22" s="734"/>
      <c r="DK22" s="734"/>
      <c r="DL22" s="734"/>
      <c r="DM22" s="734"/>
      <c r="DN22" s="734"/>
      <c r="DT22" s="314"/>
      <c r="DU22" s="316"/>
      <c r="DV22" s="316"/>
      <c r="DW22" s="316"/>
      <c r="DX22" s="316"/>
      <c r="DY22" s="316"/>
      <c r="DZ22" s="316"/>
      <c r="EA22" s="316"/>
      <c r="EB22" s="316"/>
      <c r="EC22" s="316"/>
      <c r="ED22" s="316"/>
      <c r="EE22" s="316"/>
      <c r="EF22" s="316"/>
      <c r="EG22" s="316"/>
      <c r="EH22" s="316"/>
    </row>
    <row r="23" spans="1:138" ht="16">
      <c r="A23" s="319" t="s">
        <v>248</v>
      </c>
      <c r="B23" s="328">
        <v>19</v>
      </c>
      <c r="C23" s="325">
        <v>1</v>
      </c>
      <c r="D23" s="330">
        <v>0.1</v>
      </c>
      <c r="E23" s="324">
        <v>0.1</v>
      </c>
      <c r="F23" s="324">
        <v>0.25</v>
      </c>
      <c r="G23" s="324">
        <v>3</v>
      </c>
      <c r="H23" s="324">
        <v>0.5</v>
      </c>
      <c r="I23" s="324">
        <v>0.5</v>
      </c>
      <c r="J23" s="324">
        <v>0.5</v>
      </c>
      <c r="K23" s="324" t="s">
        <v>909</v>
      </c>
      <c r="L23" s="324" t="s">
        <v>908</v>
      </c>
      <c r="M23" s="324" t="s">
        <v>909</v>
      </c>
      <c r="N23" s="324">
        <v>4</v>
      </c>
      <c r="O23" s="324">
        <v>0.25</v>
      </c>
      <c r="P23" s="324">
        <v>0.1</v>
      </c>
      <c r="Q23" s="324">
        <v>0.25</v>
      </c>
      <c r="R23" s="324">
        <v>0.25</v>
      </c>
      <c r="S23" s="324">
        <v>1</v>
      </c>
      <c r="T23" s="330" t="s">
        <v>909</v>
      </c>
      <c r="U23" s="713">
        <v>19</v>
      </c>
      <c r="V23" s="734">
        <v>0.5</v>
      </c>
      <c r="W23" s="734">
        <v>0.2</v>
      </c>
      <c r="X23" s="734" t="s">
        <v>909</v>
      </c>
      <c r="Y23" s="734">
        <v>0.15</v>
      </c>
      <c r="Z23" s="734">
        <v>0.1</v>
      </c>
      <c r="AA23" s="734" t="s">
        <v>910</v>
      </c>
      <c r="AB23" s="734">
        <v>0.5</v>
      </c>
      <c r="AC23" s="734">
        <v>3.5</v>
      </c>
      <c r="AD23" s="734" t="s">
        <v>910</v>
      </c>
      <c r="AE23" s="734">
        <v>0.5</v>
      </c>
      <c r="AF23" s="734">
        <v>2</v>
      </c>
      <c r="AG23" s="734">
        <v>0.5</v>
      </c>
      <c r="AH23" s="734" t="s">
        <v>910</v>
      </c>
      <c r="AI23" s="734" t="s">
        <v>910</v>
      </c>
      <c r="AJ23" s="734" t="s">
        <v>910</v>
      </c>
      <c r="AK23" s="734" t="s">
        <v>908</v>
      </c>
      <c r="AL23" s="734">
        <v>5</v>
      </c>
      <c r="AM23" s="734">
        <v>0.5</v>
      </c>
      <c r="AN23" s="734">
        <v>0.1</v>
      </c>
      <c r="AO23" s="734">
        <v>0.1</v>
      </c>
      <c r="AP23" s="734">
        <v>0.25</v>
      </c>
      <c r="AQ23" s="734" t="s">
        <v>908</v>
      </c>
      <c r="AR23" s="734" t="s">
        <v>910</v>
      </c>
      <c r="AS23" s="734" t="s">
        <v>910</v>
      </c>
      <c r="AT23" s="734" t="s">
        <v>910</v>
      </c>
      <c r="AU23" s="713">
        <v>19</v>
      </c>
      <c r="AV23" s="734">
        <v>0.1</v>
      </c>
      <c r="AW23" s="734">
        <v>0.1</v>
      </c>
      <c r="AX23" s="734">
        <v>0.1</v>
      </c>
      <c r="AY23" s="734">
        <v>0.2</v>
      </c>
      <c r="AZ23" s="734" t="s">
        <v>910</v>
      </c>
      <c r="BA23" s="734">
        <v>0.1</v>
      </c>
      <c r="BB23" s="734" t="s">
        <v>909</v>
      </c>
      <c r="BC23" s="734">
        <v>0.1</v>
      </c>
      <c r="BD23" s="734">
        <v>0.1</v>
      </c>
      <c r="BE23" s="734">
        <v>0.1</v>
      </c>
      <c r="BF23" s="734" t="s">
        <v>909</v>
      </c>
      <c r="BG23" s="734" t="s">
        <v>909</v>
      </c>
      <c r="BH23" s="734" t="s">
        <v>909</v>
      </c>
      <c r="BI23" s="713">
        <v>19</v>
      </c>
      <c r="BJ23" s="324">
        <v>1.5</v>
      </c>
      <c r="BK23" s="324">
        <v>0.2</v>
      </c>
      <c r="BL23" s="324">
        <v>0.1</v>
      </c>
      <c r="BM23" s="324">
        <v>0.1</v>
      </c>
      <c r="BN23" s="324" t="s">
        <v>909</v>
      </c>
      <c r="BO23" s="324">
        <v>3</v>
      </c>
      <c r="BP23" s="324">
        <v>0.5</v>
      </c>
      <c r="BQ23" s="324" t="s">
        <v>909</v>
      </c>
      <c r="BR23" s="324">
        <v>1</v>
      </c>
      <c r="BS23" s="324" t="s">
        <v>909</v>
      </c>
      <c r="BT23" s="324">
        <v>4</v>
      </c>
      <c r="BU23" s="324">
        <v>0.1</v>
      </c>
      <c r="BV23" s="324">
        <v>0.1</v>
      </c>
      <c r="BW23" s="324">
        <v>0.25</v>
      </c>
      <c r="BX23" s="734">
        <v>2</v>
      </c>
      <c r="BY23" s="734">
        <v>20</v>
      </c>
      <c r="BZ23" s="734">
        <v>1</v>
      </c>
      <c r="CA23" s="734">
        <v>2</v>
      </c>
      <c r="CB23" s="734" t="s">
        <v>909</v>
      </c>
      <c r="CC23" s="734">
        <v>5</v>
      </c>
      <c r="CD23" s="734" t="s">
        <v>909</v>
      </c>
      <c r="CE23" s="734">
        <v>12</v>
      </c>
      <c r="CF23" s="734">
        <v>0.2</v>
      </c>
      <c r="CG23" s="734">
        <v>0.1</v>
      </c>
      <c r="CH23" s="734">
        <v>20</v>
      </c>
      <c r="CI23" s="734">
        <v>1</v>
      </c>
      <c r="CJ23" s="734">
        <v>168</v>
      </c>
      <c r="CK23" s="734">
        <v>2.5</v>
      </c>
      <c r="CL23" s="735" t="s">
        <v>909</v>
      </c>
      <c r="CM23" s="325">
        <v>19</v>
      </c>
      <c r="CN23" s="734">
        <v>48</v>
      </c>
      <c r="CO23" s="734">
        <v>0.1</v>
      </c>
      <c r="CP23" s="734">
        <v>0.05</v>
      </c>
      <c r="CQ23" s="734">
        <v>1</v>
      </c>
      <c r="CR23" s="734" t="s">
        <v>908</v>
      </c>
      <c r="CS23" s="734">
        <v>0.5</v>
      </c>
      <c r="CT23" s="734" t="s">
        <v>909</v>
      </c>
      <c r="CU23" s="734">
        <v>0.5</v>
      </c>
      <c r="CV23" s="734">
        <v>0.1</v>
      </c>
      <c r="CW23" s="734">
        <v>0.1</v>
      </c>
      <c r="CX23" s="734">
        <v>0.1</v>
      </c>
      <c r="CY23" s="734">
        <v>0.1</v>
      </c>
      <c r="CZ23" s="735" t="s">
        <v>909</v>
      </c>
      <c r="DA23" s="325">
        <v>19</v>
      </c>
      <c r="DB23" s="734">
        <v>0.3</v>
      </c>
      <c r="DC23" s="734">
        <v>0.1</v>
      </c>
      <c r="DD23" s="734">
        <v>0.1</v>
      </c>
      <c r="DE23" s="734">
        <v>0.1</v>
      </c>
      <c r="DF23" s="734" t="s">
        <v>909</v>
      </c>
      <c r="DG23" s="734" t="s">
        <v>909</v>
      </c>
      <c r="DH23" s="735" t="s">
        <v>909</v>
      </c>
      <c r="DI23" s="736"/>
      <c r="DJ23" s="734"/>
      <c r="DK23" s="734"/>
      <c r="DL23" s="734"/>
      <c r="DM23" s="734"/>
      <c r="DN23" s="734"/>
      <c r="DT23" s="314"/>
      <c r="DU23" s="316"/>
      <c r="DV23" s="316"/>
      <c r="DW23" s="316"/>
      <c r="DX23" s="316"/>
      <c r="DY23" s="316"/>
      <c r="DZ23" s="316"/>
      <c r="EA23" s="316"/>
      <c r="EB23" s="316"/>
      <c r="EC23" s="316"/>
      <c r="ED23" s="316"/>
      <c r="EE23" s="316"/>
      <c r="EF23" s="316"/>
      <c r="EG23" s="316"/>
      <c r="EH23" s="316"/>
    </row>
    <row r="24" spans="1:138" ht="16">
      <c r="A24" s="319" t="s">
        <v>249</v>
      </c>
      <c r="B24" s="328">
        <v>20</v>
      </c>
      <c r="C24" s="325">
        <v>1.5</v>
      </c>
      <c r="D24" s="330">
        <v>0.1</v>
      </c>
      <c r="E24" s="324">
        <v>0.1</v>
      </c>
      <c r="F24" s="324">
        <v>0.25</v>
      </c>
      <c r="G24" s="324">
        <v>3</v>
      </c>
      <c r="H24" s="324">
        <v>0.5</v>
      </c>
      <c r="I24" s="324">
        <v>0.5</v>
      </c>
      <c r="J24" s="324">
        <v>0.5</v>
      </c>
      <c r="K24" s="324" t="s">
        <v>909</v>
      </c>
      <c r="L24" s="324" t="s">
        <v>908</v>
      </c>
      <c r="M24" s="324">
        <v>6</v>
      </c>
      <c r="N24" s="324">
        <v>16</v>
      </c>
      <c r="O24" s="324">
        <v>0.25</v>
      </c>
      <c r="P24" s="324">
        <v>0.1</v>
      </c>
      <c r="Q24" s="324">
        <v>0.25</v>
      </c>
      <c r="R24" s="324">
        <v>0.25</v>
      </c>
      <c r="S24" s="324">
        <v>1</v>
      </c>
      <c r="T24" s="330" t="s">
        <v>909</v>
      </c>
      <c r="U24" s="713">
        <v>20</v>
      </c>
      <c r="V24" s="734">
        <v>0.5</v>
      </c>
      <c r="W24" s="734">
        <v>0.2</v>
      </c>
      <c r="X24" s="734" t="s">
        <v>910</v>
      </c>
      <c r="Y24" s="734">
        <v>0.1</v>
      </c>
      <c r="Z24" s="734">
        <v>0.1</v>
      </c>
      <c r="AA24" s="734" t="s">
        <v>910</v>
      </c>
      <c r="AB24" s="734" t="s">
        <v>910</v>
      </c>
      <c r="AC24" s="734">
        <v>1</v>
      </c>
      <c r="AD24" s="734" t="s">
        <v>910</v>
      </c>
      <c r="AE24" s="734">
        <v>2</v>
      </c>
      <c r="AF24" s="734">
        <v>3.5</v>
      </c>
      <c r="AG24" s="734">
        <v>1</v>
      </c>
      <c r="AH24" s="734" t="s">
        <v>910</v>
      </c>
      <c r="AI24" s="734" t="s">
        <v>910</v>
      </c>
      <c r="AJ24" s="734" t="s">
        <v>909</v>
      </c>
      <c r="AK24" s="734" t="s">
        <v>908</v>
      </c>
      <c r="AL24" s="734">
        <v>12</v>
      </c>
      <c r="AM24" s="734" t="s">
        <v>910</v>
      </c>
      <c r="AN24" s="734">
        <v>0.1</v>
      </c>
      <c r="AO24" s="734">
        <v>0.1</v>
      </c>
      <c r="AP24" s="734">
        <v>0.3</v>
      </c>
      <c r="AQ24" s="734" t="s">
        <v>908</v>
      </c>
      <c r="AR24" s="734" t="s">
        <v>910</v>
      </c>
      <c r="AS24" s="734" t="s">
        <v>910</v>
      </c>
      <c r="AT24" s="734" t="s">
        <v>910</v>
      </c>
      <c r="AU24" s="713">
        <v>20</v>
      </c>
      <c r="AV24" s="734">
        <v>0.1</v>
      </c>
      <c r="AW24" s="734">
        <v>0.1</v>
      </c>
      <c r="AX24" s="734">
        <v>0.1</v>
      </c>
      <c r="AY24" s="734">
        <v>0.2</v>
      </c>
      <c r="AZ24" s="734">
        <v>1</v>
      </c>
      <c r="BA24" s="734">
        <v>0.5</v>
      </c>
      <c r="BB24" s="734" t="s">
        <v>909</v>
      </c>
      <c r="BC24" s="734">
        <v>0.1</v>
      </c>
      <c r="BD24" s="734">
        <v>0.1</v>
      </c>
      <c r="BE24" s="734">
        <v>0.1</v>
      </c>
      <c r="BF24" s="734" t="s">
        <v>909</v>
      </c>
      <c r="BG24" s="734" t="s">
        <v>909</v>
      </c>
      <c r="BH24" s="734" t="s">
        <v>909</v>
      </c>
      <c r="BI24" s="713">
        <v>20</v>
      </c>
      <c r="BJ24" s="324">
        <v>1.5</v>
      </c>
      <c r="BK24" s="324">
        <v>0.2</v>
      </c>
      <c r="BL24" s="324">
        <v>0.2</v>
      </c>
      <c r="BM24" s="324">
        <v>0.2</v>
      </c>
      <c r="BN24" s="324" t="s">
        <v>909</v>
      </c>
      <c r="BO24" s="324" t="s">
        <v>909</v>
      </c>
      <c r="BP24" s="324" t="s">
        <v>909</v>
      </c>
      <c r="BQ24" s="324" t="s">
        <v>909</v>
      </c>
      <c r="BR24" s="324" t="s">
        <v>909</v>
      </c>
      <c r="BS24" s="324" t="s">
        <v>909</v>
      </c>
      <c r="BT24" s="324">
        <v>2.8</v>
      </c>
      <c r="BU24" s="324" t="s">
        <v>909</v>
      </c>
      <c r="BV24" s="324" t="s">
        <v>909</v>
      </c>
      <c r="BW24" s="324" t="s">
        <v>909</v>
      </c>
      <c r="BX24" s="734" t="s">
        <v>909</v>
      </c>
      <c r="BY24" s="734">
        <v>20</v>
      </c>
      <c r="BZ24" s="734">
        <v>0.5</v>
      </c>
      <c r="CA24" s="734">
        <v>1.8</v>
      </c>
      <c r="CB24" s="734" t="s">
        <v>909</v>
      </c>
      <c r="CC24" s="734">
        <v>2</v>
      </c>
      <c r="CD24" s="734" t="s">
        <v>909</v>
      </c>
      <c r="CE24" s="734">
        <v>2</v>
      </c>
      <c r="CF24" s="734">
        <v>0.2</v>
      </c>
      <c r="CG24" s="734">
        <v>0.2</v>
      </c>
      <c r="CH24" s="734">
        <v>10</v>
      </c>
      <c r="CI24" s="734" t="s">
        <v>909</v>
      </c>
      <c r="CJ24" s="734">
        <v>0.5</v>
      </c>
      <c r="CK24" s="734">
        <v>2</v>
      </c>
      <c r="CL24" s="735" t="s">
        <v>909</v>
      </c>
      <c r="CM24" s="325">
        <v>20</v>
      </c>
      <c r="CN24" s="734">
        <v>48</v>
      </c>
      <c r="CO24" s="734">
        <v>0.1</v>
      </c>
      <c r="CP24" s="734">
        <v>0.05</v>
      </c>
      <c r="CQ24" s="734">
        <v>1</v>
      </c>
      <c r="CR24" s="734" t="s">
        <v>908</v>
      </c>
      <c r="CS24" s="734">
        <v>1</v>
      </c>
      <c r="CT24" s="734" t="s">
        <v>909</v>
      </c>
      <c r="CU24" s="734">
        <v>2</v>
      </c>
      <c r="CV24" s="734">
        <v>0.1</v>
      </c>
      <c r="CW24" s="734">
        <v>0.1</v>
      </c>
      <c r="CX24" s="734">
        <v>0.1</v>
      </c>
      <c r="CY24" s="734">
        <v>0.1</v>
      </c>
      <c r="CZ24" s="735" t="s">
        <v>909</v>
      </c>
      <c r="DA24" s="325">
        <v>20</v>
      </c>
      <c r="DB24" s="734">
        <v>0.3</v>
      </c>
      <c r="DC24" s="734">
        <v>0.1</v>
      </c>
      <c r="DD24" s="734">
        <v>0.1</v>
      </c>
      <c r="DE24" s="734">
        <v>0.1</v>
      </c>
      <c r="DF24" s="734" t="s">
        <v>909</v>
      </c>
      <c r="DG24" s="734" t="s">
        <v>909</v>
      </c>
      <c r="DH24" s="735" t="s">
        <v>909</v>
      </c>
      <c r="DI24" s="736"/>
      <c r="DJ24" s="734"/>
      <c r="DK24" s="734"/>
      <c r="DL24" s="734"/>
      <c r="DM24" s="734"/>
      <c r="DN24" s="734"/>
      <c r="DT24" s="314"/>
      <c r="DU24" s="316"/>
      <c r="DV24" s="316"/>
      <c r="DW24" s="316"/>
      <c r="DX24" s="316"/>
      <c r="DY24" s="316"/>
      <c r="DZ24" s="316"/>
      <c r="EA24" s="316"/>
      <c r="EB24" s="316"/>
      <c r="EC24" s="316"/>
      <c r="ED24" s="316"/>
      <c r="EE24" s="316"/>
      <c r="EF24" s="316"/>
      <c r="EG24" s="316"/>
      <c r="EH24" s="316"/>
    </row>
    <row r="25" spans="1:138" ht="16">
      <c r="A25" s="319" t="s">
        <v>250</v>
      </c>
      <c r="B25" s="328">
        <v>21</v>
      </c>
      <c r="C25" s="325">
        <v>2.5</v>
      </c>
      <c r="D25" s="330">
        <v>0.1</v>
      </c>
      <c r="E25" s="324">
        <v>0.1</v>
      </c>
      <c r="F25" s="324">
        <v>0.2</v>
      </c>
      <c r="G25" s="324">
        <v>4</v>
      </c>
      <c r="H25" s="324">
        <v>1.5</v>
      </c>
      <c r="I25" s="324" t="s">
        <v>910</v>
      </c>
      <c r="J25" s="324" t="s">
        <v>910</v>
      </c>
      <c r="K25" s="324">
        <v>0.5</v>
      </c>
      <c r="L25" s="324" t="s">
        <v>908</v>
      </c>
      <c r="M25" s="324">
        <v>45</v>
      </c>
      <c r="N25" s="324">
        <v>18</v>
      </c>
      <c r="O25" s="324" t="s">
        <v>910</v>
      </c>
      <c r="P25" s="324">
        <v>0.2</v>
      </c>
      <c r="Q25" s="324">
        <v>0.25</v>
      </c>
      <c r="R25" s="324" t="s">
        <v>910</v>
      </c>
      <c r="S25" s="324">
        <v>12</v>
      </c>
      <c r="T25" s="330">
        <v>24</v>
      </c>
      <c r="U25" s="713">
        <v>21</v>
      </c>
      <c r="V25" s="734">
        <v>0.4</v>
      </c>
      <c r="W25" s="734">
        <v>0.25</v>
      </c>
      <c r="X25" s="734">
        <v>0.25</v>
      </c>
      <c r="Y25" s="734">
        <v>0.1</v>
      </c>
      <c r="Z25" s="734" t="s">
        <v>909</v>
      </c>
      <c r="AA25" s="734" t="s">
        <v>909</v>
      </c>
      <c r="AB25" s="734" t="s">
        <v>909</v>
      </c>
      <c r="AC25" s="734" t="s">
        <v>909</v>
      </c>
      <c r="AD25" s="734" t="s">
        <v>909</v>
      </c>
      <c r="AE25" s="734" t="s">
        <v>909</v>
      </c>
      <c r="AF25" s="734">
        <v>4</v>
      </c>
      <c r="AG25" s="734">
        <v>1</v>
      </c>
      <c r="AH25" s="734" t="s">
        <v>909</v>
      </c>
      <c r="AI25" s="734">
        <v>0.25</v>
      </c>
      <c r="AJ25" s="734" t="s">
        <v>909</v>
      </c>
      <c r="AK25" s="734" t="s">
        <v>908</v>
      </c>
      <c r="AL25" s="734" t="s">
        <v>909</v>
      </c>
      <c r="AM25" s="734" t="s">
        <v>909</v>
      </c>
      <c r="AN25" s="734" t="s">
        <v>909</v>
      </c>
      <c r="AO25" s="734" t="s">
        <v>909</v>
      </c>
      <c r="AP25" s="734" t="s">
        <v>909</v>
      </c>
      <c r="AQ25" s="734" t="s">
        <v>908</v>
      </c>
      <c r="AR25" s="734" t="s">
        <v>909</v>
      </c>
      <c r="AS25" s="734" t="s">
        <v>909</v>
      </c>
      <c r="AT25" s="734" t="s">
        <v>909</v>
      </c>
      <c r="AU25" s="713">
        <v>21</v>
      </c>
      <c r="AV25" s="734">
        <v>0.1</v>
      </c>
      <c r="AW25" s="734">
        <v>0.1</v>
      </c>
      <c r="AX25" s="734">
        <v>0.1</v>
      </c>
      <c r="AY25" s="734">
        <v>0.2</v>
      </c>
      <c r="AZ25" s="734">
        <v>2</v>
      </c>
      <c r="BA25" s="734">
        <v>1</v>
      </c>
      <c r="BB25" s="734" t="s">
        <v>909</v>
      </c>
      <c r="BC25" s="734">
        <v>0.1</v>
      </c>
      <c r="BD25" s="734">
        <v>0.1</v>
      </c>
      <c r="BE25" s="734">
        <v>0.1</v>
      </c>
      <c r="BF25" s="734" t="s">
        <v>909</v>
      </c>
      <c r="BG25" s="734" t="s">
        <v>909</v>
      </c>
      <c r="BH25" s="734" t="s">
        <v>909</v>
      </c>
      <c r="BI25" s="713">
        <v>21</v>
      </c>
      <c r="BJ25" s="324">
        <v>2.5</v>
      </c>
      <c r="BK25" s="324">
        <v>0.2</v>
      </c>
      <c r="BL25" s="324">
        <v>0.1</v>
      </c>
      <c r="BM25" s="324">
        <v>0.1</v>
      </c>
      <c r="BN25" s="324" t="s">
        <v>909</v>
      </c>
      <c r="BO25" s="324">
        <v>3</v>
      </c>
      <c r="BP25" s="324">
        <v>0.5</v>
      </c>
      <c r="BQ25" s="324" t="s">
        <v>909</v>
      </c>
      <c r="BR25" s="324">
        <v>0.5</v>
      </c>
      <c r="BS25" s="324" t="s">
        <v>909</v>
      </c>
      <c r="BT25" s="324">
        <v>4.5</v>
      </c>
      <c r="BU25" s="324">
        <v>0.1</v>
      </c>
      <c r="BV25" s="324">
        <v>0.1</v>
      </c>
      <c r="BW25" s="324">
        <v>0.25</v>
      </c>
      <c r="BX25" s="734">
        <v>0.45</v>
      </c>
      <c r="BY25" s="734">
        <v>24</v>
      </c>
      <c r="BZ25" s="734">
        <v>24</v>
      </c>
      <c r="CA25" s="734">
        <v>2.2999999999999998</v>
      </c>
      <c r="CB25" s="734" t="s">
        <v>909</v>
      </c>
      <c r="CC25" s="734">
        <v>4</v>
      </c>
      <c r="CD25" s="734" t="s">
        <v>909</v>
      </c>
      <c r="CE25" s="734">
        <v>8.5</v>
      </c>
      <c r="CF25" s="734" t="s">
        <v>909</v>
      </c>
      <c r="CG25" s="734" t="s">
        <v>909</v>
      </c>
      <c r="CH25" s="734" t="s">
        <v>909</v>
      </c>
      <c r="CI25" s="734" t="s">
        <v>909</v>
      </c>
      <c r="CJ25" s="734" t="s">
        <v>909</v>
      </c>
      <c r="CK25" s="734">
        <v>2.5</v>
      </c>
      <c r="CL25" s="735" t="s">
        <v>909</v>
      </c>
      <c r="CM25" s="325">
        <v>21</v>
      </c>
      <c r="CN25" s="734">
        <v>48</v>
      </c>
      <c r="CO25" s="734">
        <v>0.1</v>
      </c>
      <c r="CP25" s="734">
        <v>0.05</v>
      </c>
      <c r="CQ25" s="734">
        <v>1</v>
      </c>
      <c r="CR25" s="734" t="s">
        <v>908</v>
      </c>
      <c r="CS25" s="734" t="s">
        <v>909</v>
      </c>
      <c r="CT25" s="734" t="s">
        <v>909</v>
      </c>
      <c r="CU25" s="734">
        <v>3</v>
      </c>
      <c r="CV25" s="734">
        <v>0.2</v>
      </c>
      <c r="CW25" s="734">
        <v>0.1</v>
      </c>
      <c r="CX25" s="734">
        <v>0.1</v>
      </c>
      <c r="CY25" s="734">
        <v>0.1</v>
      </c>
      <c r="CZ25" s="735" t="s">
        <v>909</v>
      </c>
      <c r="DA25" s="325">
        <v>21</v>
      </c>
      <c r="DB25" s="734">
        <v>0.5</v>
      </c>
      <c r="DC25" s="734">
        <v>0.6</v>
      </c>
      <c r="DD25" s="734">
        <v>0.15</v>
      </c>
      <c r="DE25" s="734">
        <v>0.3</v>
      </c>
      <c r="DF25" s="734">
        <v>0.3</v>
      </c>
      <c r="DG25" s="734">
        <v>0.2</v>
      </c>
      <c r="DH25" s="735">
        <v>0.5</v>
      </c>
      <c r="DI25" s="736"/>
      <c r="DJ25" s="734"/>
      <c r="DK25" s="734"/>
      <c r="DL25" s="734"/>
      <c r="DM25" s="734"/>
      <c r="DN25" s="734"/>
      <c r="DT25" s="314"/>
      <c r="DU25" s="316"/>
      <c r="DV25" s="316"/>
      <c r="DW25" s="316"/>
      <c r="DX25" s="316"/>
      <c r="DY25" s="316"/>
      <c r="DZ25" s="316"/>
      <c r="EA25" s="316"/>
      <c r="EB25" s="316"/>
      <c r="EC25" s="316"/>
      <c r="ED25" s="316"/>
      <c r="EE25" s="316"/>
      <c r="EF25" s="316"/>
      <c r="EG25" s="316"/>
      <c r="EH25" s="316"/>
    </row>
    <row r="26" spans="1:138" ht="16">
      <c r="A26" s="319" t="s">
        <v>251</v>
      </c>
      <c r="B26" s="328">
        <v>22</v>
      </c>
      <c r="C26" s="325">
        <v>0.5</v>
      </c>
      <c r="D26" s="330">
        <v>0.25</v>
      </c>
      <c r="E26" s="324">
        <v>0.25</v>
      </c>
      <c r="F26" s="324">
        <v>0.5</v>
      </c>
      <c r="G26" s="324">
        <v>3</v>
      </c>
      <c r="H26" s="324">
        <v>1</v>
      </c>
      <c r="I26" s="324">
        <v>2</v>
      </c>
      <c r="J26" s="324">
        <v>0.25</v>
      </c>
      <c r="K26" s="324">
        <v>0.5</v>
      </c>
      <c r="L26" s="324" t="s">
        <v>908</v>
      </c>
      <c r="M26" s="324">
        <v>5</v>
      </c>
      <c r="N26" s="324">
        <v>16</v>
      </c>
      <c r="O26" s="324">
        <v>0.25</v>
      </c>
      <c r="P26" s="324">
        <v>0.25</v>
      </c>
      <c r="Q26" s="324">
        <v>0.5</v>
      </c>
      <c r="R26" s="324">
        <v>3</v>
      </c>
      <c r="S26" s="324">
        <v>1</v>
      </c>
      <c r="T26" s="330" t="s">
        <v>909</v>
      </c>
      <c r="U26" s="713">
        <v>22</v>
      </c>
      <c r="V26" s="734">
        <v>1</v>
      </c>
      <c r="W26" s="734">
        <v>1</v>
      </c>
      <c r="X26" s="734" t="s">
        <v>910</v>
      </c>
      <c r="Y26" s="734">
        <v>0.25</v>
      </c>
      <c r="Z26" s="734">
        <v>0.3</v>
      </c>
      <c r="AA26" s="734">
        <v>0.2</v>
      </c>
      <c r="AB26" s="734">
        <v>0.75</v>
      </c>
      <c r="AC26" s="734">
        <v>1</v>
      </c>
      <c r="AD26" s="734">
        <v>1.5</v>
      </c>
      <c r="AE26" s="734">
        <v>3.6</v>
      </c>
      <c r="AF26" s="734">
        <v>3.5</v>
      </c>
      <c r="AG26" s="734">
        <v>2</v>
      </c>
      <c r="AH26" s="734" t="s">
        <v>910</v>
      </c>
      <c r="AI26" s="734" t="s">
        <v>910</v>
      </c>
      <c r="AJ26" s="734">
        <v>6</v>
      </c>
      <c r="AK26" s="734" t="s">
        <v>908</v>
      </c>
      <c r="AL26" s="734" t="s">
        <v>910</v>
      </c>
      <c r="AM26" s="734" t="s">
        <v>910</v>
      </c>
      <c r="AN26" s="734">
        <v>0.25</v>
      </c>
      <c r="AO26" s="734">
        <v>0.1</v>
      </c>
      <c r="AP26" s="734">
        <v>0.2</v>
      </c>
      <c r="AQ26" s="734" t="s">
        <v>908</v>
      </c>
      <c r="AR26" s="734" t="s">
        <v>910</v>
      </c>
      <c r="AS26" s="734" t="s">
        <v>910</v>
      </c>
      <c r="AT26" s="734" t="s">
        <v>910</v>
      </c>
      <c r="AU26" s="713">
        <v>22</v>
      </c>
      <c r="AV26" s="734">
        <v>0.1</v>
      </c>
      <c r="AW26" s="734">
        <v>0.1</v>
      </c>
      <c r="AX26" s="734">
        <v>0.1</v>
      </c>
      <c r="AY26" s="734">
        <v>0.2</v>
      </c>
      <c r="AZ26" s="734">
        <v>2</v>
      </c>
      <c r="BA26" s="734">
        <v>1</v>
      </c>
      <c r="BB26" s="734" t="s">
        <v>909</v>
      </c>
      <c r="BC26" s="734">
        <v>0.1</v>
      </c>
      <c r="BD26" s="734">
        <v>0.1</v>
      </c>
      <c r="BE26" s="734">
        <v>0.1</v>
      </c>
      <c r="BF26" s="734" t="s">
        <v>909</v>
      </c>
      <c r="BG26" s="734" t="s">
        <v>909</v>
      </c>
      <c r="BH26" s="734" t="s">
        <v>909</v>
      </c>
      <c r="BI26" s="713">
        <v>22</v>
      </c>
      <c r="BJ26" s="324">
        <v>0.5</v>
      </c>
      <c r="BK26" s="324">
        <v>0.1</v>
      </c>
      <c r="BL26" s="324">
        <v>0.05</v>
      </c>
      <c r="BM26" s="324">
        <v>0.5</v>
      </c>
      <c r="BN26" s="324">
        <v>0.1</v>
      </c>
      <c r="BO26" s="324">
        <v>5</v>
      </c>
      <c r="BP26" s="324">
        <v>0.2</v>
      </c>
      <c r="BQ26" s="324">
        <v>0.5</v>
      </c>
      <c r="BR26" s="324">
        <v>0.1</v>
      </c>
      <c r="BS26" s="324">
        <v>0.1</v>
      </c>
      <c r="BT26" s="324">
        <v>0.5</v>
      </c>
      <c r="BU26" s="324">
        <v>0.1</v>
      </c>
      <c r="BV26" s="324">
        <v>0.1</v>
      </c>
      <c r="BW26" s="324">
        <v>0.1</v>
      </c>
      <c r="BX26" s="734">
        <v>2</v>
      </c>
      <c r="BY26" s="734">
        <v>2</v>
      </c>
      <c r="BZ26" s="734">
        <v>0.1</v>
      </c>
      <c r="CA26" s="734">
        <v>1.8</v>
      </c>
      <c r="CB26" s="734" t="s">
        <v>909</v>
      </c>
      <c r="CC26" s="734">
        <v>3.5</v>
      </c>
      <c r="CD26" s="734" t="s">
        <v>909</v>
      </c>
      <c r="CE26" s="734">
        <v>8.5</v>
      </c>
      <c r="CF26" s="734" t="s">
        <v>909</v>
      </c>
      <c r="CG26" s="734" t="s">
        <v>909</v>
      </c>
      <c r="CH26" s="734" t="s">
        <v>909</v>
      </c>
      <c r="CI26" s="734" t="s">
        <v>909</v>
      </c>
      <c r="CJ26" s="734" t="s">
        <v>909</v>
      </c>
      <c r="CK26" s="734">
        <v>2.2000000000000002</v>
      </c>
      <c r="CL26" s="735" t="s">
        <v>909</v>
      </c>
      <c r="CM26" s="325">
        <v>22</v>
      </c>
      <c r="CN26" s="734">
        <v>1.5</v>
      </c>
      <c r="CO26" s="734">
        <v>0.1</v>
      </c>
      <c r="CP26" s="734">
        <v>0.1</v>
      </c>
      <c r="CQ26" s="734">
        <v>0.5</v>
      </c>
      <c r="CR26" s="734" t="s">
        <v>908</v>
      </c>
      <c r="CS26" s="734">
        <v>0.5</v>
      </c>
      <c r="CT26" s="734">
        <v>0.5</v>
      </c>
      <c r="CU26" s="734">
        <v>1</v>
      </c>
      <c r="CV26" s="734">
        <v>0.25</v>
      </c>
      <c r="CW26" s="734">
        <v>0.1</v>
      </c>
      <c r="CX26" s="734" t="s">
        <v>909</v>
      </c>
      <c r="CY26" s="734">
        <v>0.5</v>
      </c>
      <c r="CZ26" s="735" t="s">
        <v>909</v>
      </c>
      <c r="DA26" s="325">
        <v>22</v>
      </c>
      <c r="DB26" s="734">
        <v>1</v>
      </c>
      <c r="DC26" s="734">
        <v>0.75</v>
      </c>
      <c r="DD26" s="734">
        <v>0.2</v>
      </c>
      <c r="DE26" s="734">
        <v>1.5</v>
      </c>
      <c r="DF26" s="734">
        <v>0.25</v>
      </c>
      <c r="DG26" s="734">
        <v>0.2</v>
      </c>
      <c r="DH26" s="735">
        <v>0.5</v>
      </c>
      <c r="DI26" s="736"/>
      <c r="DJ26" s="734"/>
      <c r="DK26" s="734"/>
      <c r="DL26" s="734"/>
      <c r="DM26" s="734"/>
      <c r="DN26" s="734"/>
      <c r="DT26" s="314"/>
      <c r="DU26" s="316"/>
      <c r="DV26" s="316"/>
      <c r="DW26" s="316"/>
      <c r="DX26" s="316"/>
      <c r="DY26" s="316"/>
      <c r="DZ26" s="316"/>
      <c r="EA26" s="316"/>
      <c r="EB26" s="316"/>
      <c r="EC26" s="316"/>
      <c r="ED26" s="316"/>
      <c r="EE26" s="316"/>
      <c r="EF26" s="316"/>
      <c r="EG26" s="316"/>
      <c r="EH26" s="316"/>
    </row>
    <row r="27" spans="1:138" ht="16">
      <c r="A27" s="319" t="s">
        <v>252</v>
      </c>
      <c r="B27" s="328">
        <v>23</v>
      </c>
      <c r="C27" s="325">
        <v>1.5</v>
      </c>
      <c r="D27" s="330">
        <v>0.15</v>
      </c>
      <c r="E27" s="324">
        <v>0.1</v>
      </c>
      <c r="F27" s="324">
        <v>0.25</v>
      </c>
      <c r="G27" s="324">
        <v>3.5</v>
      </c>
      <c r="H27" s="324">
        <v>2.5</v>
      </c>
      <c r="I27" s="324">
        <v>0.5</v>
      </c>
      <c r="J27" s="324" t="s">
        <v>910</v>
      </c>
      <c r="K27" s="324" t="s">
        <v>910</v>
      </c>
      <c r="L27" s="324" t="s">
        <v>908</v>
      </c>
      <c r="M27" s="324">
        <v>6</v>
      </c>
      <c r="N27" s="324">
        <v>18</v>
      </c>
      <c r="O27" s="324" t="s">
        <v>910</v>
      </c>
      <c r="P27" s="324">
        <v>0.1</v>
      </c>
      <c r="Q27" s="324">
        <v>0.2</v>
      </c>
      <c r="R27" s="324" t="s">
        <v>910</v>
      </c>
      <c r="S27" s="324" t="s">
        <v>910</v>
      </c>
      <c r="T27" s="330" t="s">
        <v>910</v>
      </c>
      <c r="U27" s="713">
        <v>23</v>
      </c>
      <c r="V27" s="734">
        <v>2.5</v>
      </c>
      <c r="W27" s="734">
        <v>0.3</v>
      </c>
      <c r="X27" s="734" t="s">
        <v>910</v>
      </c>
      <c r="Y27" s="734">
        <v>0.1</v>
      </c>
      <c r="Z27" s="734">
        <v>0.3</v>
      </c>
      <c r="AA27" s="734">
        <v>0.2</v>
      </c>
      <c r="AB27" s="734">
        <v>0.75</v>
      </c>
      <c r="AC27" s="734">
        <v>2.5</v>
      </c>
      <c r="AD27" s="734">
        <v>2</v>
      </c>
      <c r="AE27" s="734">
        <v>6</v>
      </c>
      <c r="AF27" s="734">
        <v>4</v>
      </c>
      <c r="AG27" s="734">
        <v>2.5</v>
      </c>
      <c r="AH27" s="734" t="s">
        <v>910</v>
      </c>
      <c r="AI27" s="734" t="s">
        <v>910</v>
      </c>
      <c r="AJ27" s="734" t="s">
        <v>910</v>
      </c>
      <c r="AK27" s="734" t="s">
        <v>908</v>
      </c>
      <c r="AL27" s="734" t="s">
        <v>910</v>
      </c>
      <c r="AM27" s="734" t="s">
        <v>910</v>
      </c>
      <c r="AN27" s="734">
        <v>0.25</v>
      </c>
      <c r="AO27" s="734">
        <v>0.1</v>
      </c>
      <c r="AP27" s="734">
        <v>0.2</v>
      </c>
      <c r="AQ27" s="734" t="s">
        <v>908</v>
      </c>
      <c r="AR27" s="734">
        <v>1</v>
      </c>
      <c r="AS27" s="734">
        <v>1.5</v>
      </c>
      <c r="AT27" s="734">
        <v>30</v>
      </c>
      <c r="AU27" s="713">
        <v>23</v>
      </c>
      <c r="AV27" s="734">
        <v>0.1</v>
      </c>
      <c r="AW27" s="734">
        <v>0.25</v>
      </c>
      <c r="AX27" s="734">
        <v>0.1</v>
      </c>
      <c r="AY27" s="734">
        <v>0.5</v>
      </c>
      <c r="AZ27" s="734">
        <v>2</v>
      </c>
      <c r="BA27" s="734">
        <v>1</v>
      </c>
      <c r="BB27" s="734" t="s">
        <v>439</v>
      </c>
      <c r="BC27" s="734">
        <v>0.1</v>
      </c>
      <c r="BD27" s="734">
        <v>0.25</v>
      </c>
      <c r="BE27" s="734">
        <v>0.5</v>
      </c>
      <c r="BF27" s="734" t="s">
        <v>439</v>
      </c>
      <c r="BG27" s="734" t="s">
        <v>439</v>
      </c>
      <c r="BH27" s="734" t="s">
        <v>439</v>
      </c>
      <c r="BI27" s="713">
        <v>23</v>
      </c>
      <c r="BJ27" s="324">
        <v>0.5</v>
      </c>
      <c r="BK27" s="324">
        <v>0.1</v>
      </c>
      <c r="BL27" s="324">
        <v>0.05</v>
      </c>
      <c r="BM27" s="324">
        <v>3</v>
      </c>
      <c r="BN27" s="324" t="s">
        <v>909</v>
      </c>
      <c r="BO27" s="324" t="s">
        <v>909</v>
      </c>
      <c r="BP27" s="324" t="s">
        <v>909</v>
      </c>
      <c r="BQ27" s="324">
        <v>1</v>
      </c>
      <c r="BR27" s="324">
        <v>0.1</v>
      </c>
      <c r="BS27" s="324">
        <v>0.1</v>
      </c>
      <c r="BT27" s="324">
        <v>2.5</v>
      </c>
      <c r="BU27" s="324" t="s">
        <v>909</v>
      </c>
      <c r="BV27" s="324" t="s">
        <v>909</v>
      </c>
      <c r="BW27" s="324" t="s">
        <v>909</v>
      </c>
      <c r="BX27" s="734">
        <v>1</v>
      </c>
      <c r="BY27" s="734">
        <v>2</v>
      </c>
      <c r="BZ27" s="734">
        <v>0.1</v>
      </c>
      <c r="CA27" s="734">
        <v>1.5</v>
      </c>
      <c r="CB27" s="734" t="s">
        <v>909</v>
      </c>
      <c r="CC27" s="734">
        <v>2</v>
      </c>
      <c r="CD27" s="734" t="s">
        <v>909</v>
      </c>
      <c r="CE27" s="734">
        <v>5</v>
      </c>
      <c r="CF27" s="734" t="s">
        <v>909</v>
      </c>
      <c r="CG27" s="734" t="s">
        <v>909</v>
      </c>
      <c r="CH27" s="734" t="s">
        <v>909</v>
      </c>
      <c r="CI27" s="734" t="s">
        <v>909</v>
      </c>
      <c r="CJ27" s="734" t="s">
        <v>909</v>
      </c>
      <c r="CK27" s="734">
        <v>2</v>
      </c>
      <c r="CL27" s="735" t="s">
        <v>909</v>
      </c>
      <c r="CM27" s="325">
        <v>23</v>
      </c>
      <c r="CN27" s="734">
        <v>1.5</v>
      </c>
      <c r="CO27" s="734">
        <v>0.1</v>
      </c>
      <c r="CP27" s="734">
        <v>0.1</v>
      </c>
      <c r="CQ27" s="734">
        <v>2</v>
      </c>
      <c r="CR27" s="734" t="s">
        <v>908</v>
      </c>
      <c r="CS27" s="734">
        <v>2</v>
      </c>
      <c r="CT27" s="734" t="s">
        <v>909</v>
      </c>
      <c r="CU27" s="734">
        <v>2</v>
      </c>
      <c r="CV27" s="734">
        <v>0.25</v>
      </c>
      <c r="CW27" s="734">
        <v>0.1</v>
      </c>
      <c r="CX27" s="734" t="s">
        <v>909</v>
      </c>
      <c r="CY27" s="734">
        <v>0.5</v>
      </c>
      <c r="CZ27" s="735" t="s">
        <v>909</v>
      </c>
      <c r="DA27" s="325">
        <v>23</v>
      </c>
      <c r="DB27" s="734">
        <v>1.5</v>
      </c>
      <c r="DC27" s="734">
        <v>0.5</v>
      </c>
      <c r="DD27" s="734">
        <v>0.25</v>
      </c>
      <c r="DE27" s="734">
        <v>2.5</v>
      </c>
      <c r="DF27" s="734">
        <v>0.5</v>
      </c>
      <c r="DG27" s="734">
        <v>0.2</v>
      </c>
      <c r="DH27" s="735">
        <v>0.4</v>
      </c>
      <c r="DI27" s="736"/>
      <c r="DJ27" s="734"/>
      <c r="DK27" s="734"/>
      <c r="DL27" s="734"/>
      <c r="DM27" s="734"/>
      <c r="DN27" s="734"/>
      <c r="DT27" s="314"/>
      <c r="DU27" s="316"/>
      <c r="DV27" s="316"/>
      <c r="DW27" s="316"/>
      <c r="DX27" s="316"/>
      <c r="DY27" s="316"/>
      <c r="DZ27" s="316"/>
      <c r="EA27" s="316"/>
      <c r="EB27" s="316"/>
      <c r="EC27" s="316"/>
      <c r="ED27" s="316"/>
      <c r="EE27" s="316"/>
      <c r="EF27" s="316"/>
      <c r="EG27" s="316"/>
      <c r="EH27" s="316"/>
    </row>
    <row r="28" spans="1:138" ht="16">
      <c r="A28" s="319" t="s">
        <v>253</v>
      </c>
      <c r="B28" s="328">
        <v>24</v>
      </c>
      <c r="C28" s="325">
        <v>2</v>
      </c>
      <c r="D28" s="330">
        <v>0.2</v>
      </c>
      <c r="E28" s="324">
        <v>0.2</v>
      </c>
      <c r="F28" s="324">
        <v>0.25</v>
      </c>
      <c r="G28" s="324">
        <v>3.8</v>
      </c>
      <c r="H28" s="324">
        <v>4</v>
      </c>
      <c r="I28" s="324" t="s">
        <v>910</v>
      </c>
      <c r="J28" s="324" t="s">
        <v>910</v>
      </c>
      <c r="K28" s="324" t="s">
        <v>910</v>
      </c>
      <c r="L28" s="324" t="s">
        <v>908</v>
      </c>
      <c r="M28" s="324">
        <v>8</v>
      </c>
      <c r="N28" s="324">
        <v>10</v>
      </c>
      <c r="O28" s="324" t="s">
        <v>910</v>
      </c>
      <c r="P28" s="324">
        <v>0.1</v>
      </c>
      <c r="Q28" s="324">
        <v>0.3</v>
      </c>
      <c r="R28" s="324" t="s">
        <v>910</v>
      </c>
      <c r="S28" s="324">
        <v>10</v>
      </c>
      <c r="T28" s="330">
        <v>18</v>
      </c>
      <c r="U28" s="713">
        <v>24</v>
      </c>
      <c r="V28" s="734">
        <v>1.5</v>
      </c>
      <c r="W28" s="734">
        <v>1</v>
      </c>
      <c r="X28" s="734" t="s">
        <v>910</v>
      </c>
      <c r="Y28" s="734">
        <v>0.1</v>
      </c>
      <c r="Z28" s="734">
        <v>0.3</v>
      </c>
      <c r="AA28" s="734">
        <v>0.2</v>
      </c>
      <c r="AB28" s="734" t="s">
        <v>910</v>
      </c>
      <c r="AC28" s="734">
        <v>2</v>
      </c>
      <c r="AD28" s="734">
        <v>2</v>
      </c>
      <c r="AE28" s="734">
        <v>5.5</v>
      </c>
      <c r="AF28" s="734">
        <v>3.75</v>
      </c>
      <c r="AG28" s="734">
        <v>3</v>
      </c>
      <c r="AH28" s="734" t="s">
        <v>910</v>
      </c>
      <c r="AI28" s="734" t="s">
        <v>910</v>
      </c>
      <c r="AJ28" s="734" t="s">
        <v>910</v>
      </c>
      <c r="AK28" s="734" t="s">
        <v>908</v>
      </c>
      <c r="AL28" s="734" t="s">
        <v>910</v>
      </c>
      <c r="AM28" s="734" t="s">
        <v>910</v>
      </c>
      <c r="AN28" s="734">
        <v>0.25</v>
      </c>
      <c r="AO28" s="734">
        <v>0.1</v>
      </c>
      <c r="AP28" s="734">
        <v>0.2</v>
      </c>
      <c r="AQ28" s="734" t="s">
        <v>908</v>
      </c>
      <c r="AR28" s="734">
        <v>1.5</v>
      </c>
      <c r="AS28" s="734">
        <v>2</v>
      </c>
      <c r="AT28" s="734" t="s">
        <v>910</v>
      </c>
      <c r="AU28" s="713">
        <v>24</v>
      </c>
      <c r="AV28" s="734">
        <v>0.1</v>
      </c>
      <c r="AW28" s="734">
        <v>0.25</v>
      </c>
      <c r="AX28" s="734">
        <v>0.1</v>
      </c>
      <c r="AY28" s="734">
        <v>0.5</v>
      </c>
      <c r="AZ28" s="734">
        <v>20</v>
      </c>
      <c r="BA28" s="734">
        <v>3</v>
      </c>
      <c r="BB28" s="734" t="s">
        <v>909</v>
      </c>
      <c r="BC28" s="734">
        <v>0.75</v>
      </c>
      <c r="BD28" s="734">
        <v>0.25</v>
      </c>
      <c r="BE28" s="734">
        <v>0.5</v>
      </c>
      <c r="BF28" s="734" t="s">
        <v>909</v>
      </c>
      <c r="BG28" s="734" t="s">
        <v>909</v>
      </c>
      <c r="BH28" s="734" t="s">
        <v>909</v>
      </c>
      <c r="BI28" s="713">
        <v>24</v>
      </c>
      <c r="BJ28" s="324">
        <v>0.5</v>
      </c>
      <c r="BK28" s="324">
        <v>0.1</v>
      </c>
      <c r="BL28" s="324">
        <v>0.05</v>
      </c>
      <c r="BM28" s="324">
        <v>3</v>
      </c>
      <c r="BN28" s="324" t="s">
        <v>909</v>
      </c>
      <c r="BO28" s="324" t="s">
        <v>909</v>
      </c>
      <c r="BP28" s="324" t="s">
        <v>909</v>
      </c>
      <c r="BQ28" s="324">
        <v>1</v>
      </c>
      <c r="BR28" s="324">
        <v>0.1</v>
      </c>
      <c r="BS28" s="324">
        <v>0.1</v>
      </c>
      <c r="BT28" s="324">
        <v>4</v>
      </c>
      <c r="BU28" s="324">
        <v>0.1</v>
      </c>
      <c r="BV28" s="324" t="s">
        <v>909</v>
      </c>
      <c r="BW28" s="324" t="s">
        <v>909</v>
      </c>
      <c r="BX28" s="734">
        <v>1</v>
      </c>
      <c r="BY28" s="734">
        <v>2</v>
      </c>
      <c r="BZ28" s="734">
        <v>0.1</v>
      </c>
      <c r="CA28" s="734">
        <v>1</v>
      </c>
      <c r="CB28" s="734">
        <v>0.5</v>
      </c>
      <c r="CC28" s="734">
        <v>2</v>
      </c>
      <c r="CD28" s="734" t="s">
        <v>909</v>
      </c>
      <c r="CE28" s="734">
        <v>12</v>
      </c>
      <c r="CF28" s="734" t="s">
        <v>909</v>
      </c>
      <c r="CG28" s="734" t="s">
        <v>909</v>
      </c>
      <c r="CH28" s="734" t="s">
        <v>909</v>
      </c>
      <c r="CI28" s="734" t="s">
        <v>909</v>
      </c>
      <c r="CJ28" s="734" t="s">
        <v>909</v>
      </c>
      <c r="CK28" s="734">
        <v>3.5</v>
      </c>
      <c r="CL28" s="735" t="s">
        <v>909</v>
      </c>
      <c r="CM28" s="325">
        <v>24</v>
      </c>
      <c r="CN28" s="734">
        <v>2</v>
      </c>
      <c r="CO28" s="734">
        <v>0.1</v>
      </c>
      <c r="CP28" s="734">
        <v>0.1</v>
      </c>
      <c r="CQ28" s="734">
        <v>24</v>
      </c>
      <c r="CR28" s="734" t="s">
        <v>908</v>
      </c>
      <c r="CS28" s="734">
        <v>2</v>
      </c>
      <c r="CT28" s="734">
        <v>10</v>
      </c>
      <c r="CU28" s="734">
        <v>1</v>
      </c>
      <c r="CV28" s="734">
        <v>0.25</v>
      </c>
      <c r="CW28" s="734">
        <v>0.1</v>
      </c>
      <c r="CX28" s="734" t="s">
        <v>909</v>
      </c>
      <c r="CY28" s="734">
        <v>0.5</v>
      </c>
      <c r="CZ28" s="735" t="s">
        <v>909</v>
      </c>
      <c r="DA28" s="325">
        <v>24</v>
      </c>
      <c r="DB28" s="734">
        <v>1.5</v>
      </c>
      <c r="DC28" s="734">
        <v>0.5</v>
      </c>
      <c r="DD28" s="734">
        <v>0.25</v>
      </c>
      <c r="DE28" s="734">
        <v>2.5</v>
      </c>
      <c r="DF28" s="734">
        <v>0.5</v>
      </c>
      <c r="DG28" s="734">
        <v>0.2</v>
      </c>
      <c r="DH28" s="735">
        <v>0.4</v>
      </c>
      <c r="DI28" s="736"/>
      <c r="DJ28" s="734"/>
      <c r="DK28" s="734"/>
      <c r="DL28" s="734"/>
      <c r="DM28" s="734"/>
      <c r="DN28" s="734"/>
      <c r="DT28" s="314"/>
      <c r="DU28" s="316"/>
      <c r="DV28" s="316"/>
      <c r="DW28" s="316"/>
      <c r="DX28" s="316"/>
      <c r="DY28" s="316"/>
      <c r="DZ28" s="316"/>
      <c r="EA28" s="316"/>
      <c r="EB28" s="316"/>
      <c r="EC28" s="316"/>
      <c r="ED28" s="316"/>
      <c r="EE28" s="316"/>
      <c r="EF28" s="316"/>
      <c r="EG28" s="316"/>
      <c r="EH28" s="316"/>
    </row>
    <row r="29" spans="1:138" ht="16">
      <c r="A29" s="319" t="s">
        <v>254</v>
      </c>
      <c r="B29" s="328">
        <v>25</v>
      </c>
      <c r="C29" s="325">
        <v>1.7</v>
      </c>
      <c r="D29" s="330">
        <v>0.15</v>
      </c>
      <c r="E29" s="324">
        <v>0.2</v>
      </c>
      <c r="F29" s="324">
        <v>0.15</v>
      </c>
      <c r="G29" s="324">
        <v>4.5</v>
      </c>
      <c r="H29" s="324">
        <v>2.8</v>
      </c>
      <c r="I29" s="324" t="s">
        <v>910</v>
      </c>
      <c r="J29" s="324" t="s">
        <v>910</v>
      </c>
      <c r="K29" s="324" t="s">
        <v>910</v>
      </c>
      <c r="L29" s="324" t="s">
        <v>908</v>
      </c>
      <c r="M29" s="324">
        <v>10</v>
      </c>
      <c r="N29" s="324">
        <v>4</v>
      </c>
      <c r="O29" s="324" t="s">
        <v>910</v>
      </c>
      <c r="P29" s="324">
        <v>0.1</v>
      </c>
      <c r="Q29" s="324">
        <v>0.25</v>
      </c>
      <c r="R29" s="324" t="s">
        <v>910</v>
      </c>
      <c r="S29" s="324">
        <v>5</v>
      </c>
      <c r="T29" s="330" t="s">
        <v>910</v>
      </c>
      <c r="U29" s="713">
        <v>25</v>
      </c>
      <c r="V29" s="734">
        <v>0.25</v>
      </c>
      <c r="W29" s="734">
        <v>0.5</v>
      </c>
      <c r="X29" s="734">
        <v>0.25</v>
      </c>
      <c r="Y29" s="734">
        <v>0.25</v>
      </c>
      <c r="Z29" s="734">
        <v>0.25</v>
      </c>
      <c r="AA29" s="734">
        <v>0.25</v>
      </c>
      <c r="AB29" s="734" t="s">
        <v>909</v>
      </c>
      <c r="AC29" s="734" t="s">
        <v>909</v>
      </c>
      <c r="AD29" s="734" t="s">
        <v>909</v>
      </c>
      <c r="AE29" s="734" t="s">
        <v>909</v>
      </c>
      <c r="AF29" s="734">
        <v>2</v>
      </c>
      <c r="AG29" s="734">
        <v>1</v>
      </c>
      <c r="AH29" s="734">
        <v>8</v>
      </c>
      <c r="AI29" s="734">
        <v>0.25</v>
      </c>
      <c r="AJ29" s="734" t="s">
        <v>909</v>
      </c>
      <c r="AK29" s="734" t="s">
        <v>908</v>
      </c>
      <c r="AL29" s="734">
        <v>10</v>
      </c>
      <c r="AM29" s="734">
        <v>21</v>
      </c>
      <c r="AN29" s="734">
        <v>0.25</v>
      </c>
      <c r="AO29" s="734">
        <v>0.25</v>
      </c>
      <c r="AP29" s="734">
        <v>0.5</v>
      </c>
      <c r="AQ29" s="734" t="s">
        <v>908</v>
      </c>
      <c r="AR29" s="734">
        <v>2</v>
      </c>
      <c r="AS29" s="734">
        <v>1.5</v>
      </c>
      <c r="AT29" s="734" t="s">
        <v>909</v>
      </c>
      <c r="AU29" s="713">
        <v>25</v>
      </c>
      <c r="AV29" s="734">
        <v>0.1</v>
      </c>
      <c r="AW29" s="734">
        <v>0.25</v>
      </c>
      <c r="AX29" s="734">
        <v>0.1</v>
      </c>
      <c r="AY29" s="734">
        <v>0.5</v>
      </c>
      <c r="AZ29" s="734">
        <v>8</v>
      </c>
      <c r="BA29" s="734">
        <v>4</v>
      </c>
      <c r="BB29" s="734" t="s">
        <v>909</v>
      </c>
      <c r="BC29" s="734">
        <v>0.5</v>
      </c>
      <c r="BD29" s="734">
        <v>0.25</v>
      </c>
      <c r="BE29" s="734">
        <v>0.5</v>
      </c>
      <c r="BF29" s="734" t="s">
        <v>909</v>
      </c>
      <c r="BG29" s="734" t="s">
        <v>909</v>
      </c>
      <c r="BH29" s="734" t="s">
        <v>909</v>
      </c>
      <c r="BI29" s="713">
        <v>25</v>
      </c>
      <c r="BJ29" s="324">
        <v>0.5</v>
      </c>
      <c r="BK29" s="324">
        <v>0.1</v>
      </c>
      <c r="BL29" s="324">
        <v>0.05</v>
      </c>
      <c r="BM29" s="324">
        <v>0.5</v>
      </c>
      <c r="BN29" s="324">
        <v>0.1</v>
      </c>
      <c r="BO29" s="324">
        <v>1</v>
      </c>
      <c r="BP29" s="324">
        <v>0.5</v>
      </c>
      <c r="BQ29" s="324" t="s">
        <v>910</v>
      </c>
      <c r="BR29" s="324">
        <v>0.1</v>
      </c>
      <c r="BS29" s="324">
        <v>0.1</v>
      </c>
      <c r="BT29" s="324">
        <v>0.5</v>
      </c>
      <c r="BU29" s="324">
        <v>0.1</v>
      </c>
      <c r="BV29" s="324">
        <v>0.1</v>
      </c>
      <c r="BW29" s="324">
        <v>0.1</v>
      </c>
      <c r="BX29" s="734">
        <v>2</v>
      </c>
      <c r="BY29" s="734">
        <v>2</v>
      </c>
      <c r="BZ29" s="734">
        <v>0.1</v>
      </c>
      <c r="CA29" s="734">
        <v>1.5</v>
      </c>
      <c r="CB29" s="734" t="s">
        <v>909</v>
      </c>
      <c r="CC29" s="734">
        <v>5</v>
      </c>
      <c r="CD29" s="734" t="s">
        <v>909</v>
      </c>
      <c r="CE29" s="734">
        <v>9</v>
      </c>
      <c r="CF29" s="734" t="s">
        <v>909</v>
      </c>
      <c r="CG29" s="734" t="s">
        <v>909</v>
      </c>
      <c r="CH29" s="734" t="s">
        <v>909</v>
      </c>
      <c r="CI29" s="734" t="s">
        <v>909</v>
      </c>
      <c r="CJ29" s="734" t="s">
        <v>909</v>
      </c>
      <c r="CK29" s="734">
        <v>2</v>
      </c>
      <c r="CL29" s="735" t="s">
        <v>909</v>
      </c>
      <c r="CM29" s="325">
        <v>25</v>
      </c>
      <c r="CN29" s="734">
        <v>1.5</v>
      </c>
      <c r="CO29" s="734">
        <v>0.5</v>
      </c>
      <c r="CP29" s="734">
        <v>0.25</v>
      </c>
      <c r="CQ29" s="734">
        <v>0.5</v>
      </c>
      <c r="CR29" s="734" t="s">
        <v>908</v>
      </c>
      <c r="CS29" s="734" t="s">
        <v>909</v>
      </c>
      <c r="CT29" s="734">
        <v>1.5</v>
      </c>
      <c r="CU29" s="734">
        <v>1.5</v>
      </c>
      <c r="CV29" s="734">
        <v>1</v>
      </c>
      <c r="CW29" s="734">
        <v>0.5</v>
      </c>
      <c r="CX29" s="734" t="s">
        <v>909</v>
      </c>
      <c r="CY29" s="734">
        <v>0.25</v>
      </c>
      <c r="CZ29" s="735" t="s">
        <v>909</v>
      </c>
      <c r="DA29" s="325">
        <v>25</v>
      </c>
      <c r="DB29" s="734">
        <v>1.75</v>
      </c>
      <c r="DC29" s="734">
        <v>0.3</v>
      </c>
      <c r="DD29" s="734">
        <v>0.2</v>
      </c>
      <c r="DE29" s="734">
        <v>2</v>
      </c>
      <c r="DF29" s="734">
        <v>0.6</v>
      </c>
      <c r="DG29" s="734">
        <v>0.2</v>
      </c>
      <c r="DH29" s="735">
        <v>1</v>
      </c>
      <c r="DI29" s="736"/>
      <c r="DJ29" s="734"/>
      <c r="DK29" s="734"/>
      <c r="DL29" s="734"/>
      <c r="DM29" s="734"/>
      <c r="DN29" s="734"/>
      <c r="DT29" s="314"/>
      <c r="DU29" s="316"/>
      <c r="DV29" s="316"/>
      <c r="DW29" s="316"/>
      <c r="DX29" s="316"/>
      <c r="DY29" s="316"/>
      <c r="DZ29" s="316"/>
      <c r="EA29" s="316"/>
      <c r="EB29" s="316"/>
      <c r="EC29" s="316"/>
      <c r="ED29" s="316"/>
      <c r="EE29" s="316"/>
      <c r="EF29" s="316"/>
      <c r="EG29" s="316"/>
      <c r="EH29" s="316"/>
    </row>
    <row r="30" spans="1:138" ht="16">
      <c r="A30" s="319" t="s">
        <v>255</v>
      </c>
      <c r="B30" s="328">
        <v>26</v>
      </c>
      <c r="C30" s="325">
        <v>1</v>
      </c>
      <c r="D30" s="330">
        <v>0.5</v>
      </c>
      <c r="E30" s="324">
        <v>0.1</v>
      </c>
      <c r="F30" s="324">
        <v>1</v>
      </c>
      <c r="G30" s="324">
        <v>5</v>
      </c>
      <c r="H30" s="324">
        <v>1</v>
      </c>
      <c r="I30" s="324">
        <v>1</v>
      </c>
      <c r="J30" s="324" t="s">
        <v>909</v>
      </c>
      <c r="K30" s="324">
        <v>6</v>
      </c>
      <c r="L30" s="324" t="s">
        <v>908</v>
      </c>
      <c r="M30" s="324" t="s">
        <v>909</v>
      </c>
      <c r="N30" s="324" t="s">
        <v>909</v>
      </c>
      <c r="O30" s="324" t="s">
        <v>909</v>
      </c>
      <c r="P30" s="324" t="s">
        <v>909</v>
      </c>
      <c r="Q30" s="324" t="s">
        <v>909</v>
      </c>
      <c r="R30" s="324" t="s">
        <v>909</v>
      </c>
      <c r="S30" s="324" t="s">
        <v>909</v>
      </c>
      <c r="T30" s="330" t="s">
        <v>909</v>
      </c>
      <c r="U30" s="713">
        <v>26</v>
      </c>
      <c r="V30" s="734">
        <v>1</v>
      </c>
      <c r="W30" s="734">
        <v>1.5</v>
      </c>
      <c r="X30" s="734" t="s">
        <v>910</v>
      </c>
      <c r="Y30" s="734">
        <v>0.3</v>
      </c>
      <c r="Z30" s="734">
        <v>0.3</v>
      </c>
      <c r="AA30" s="734">
        <v>0.2</v>
      </c>
      <c r="AB30" s="734">
        <v>2</v>
      </c>
      <c r="AC30" s="734">
        <v>3</v>
      </c>
      <c r="AD30" s="734">
        <v>1.5</v>
      </c>
      <c r="AE30" s="734">
        <v>6</v>
      </c>
      <c r="AF30" s="734">
        <v>3</v>
      </c>
      <c r="AG30" s="734">
        <v>1</v>
      </c>
      <c r="AH30" s="734" t="s">
        <v>910</v>
      </c>
      <c r="AI30" s="734" t="s">
        <v>910</v>
      </c>
      <c r="AJ30" s="734" t="s">
        <v>910</v>
      </c>
      <c r="AK30" s="734" t="s">
        <v>908</v>
      </c>
      <c r="AL30" s="734" t="s">
        <v>910</v>
      </c>
      <c r="AM30" s="734" t="s">
        <v>910</v>
      </c>
      <c r="AN30" s="734">
        <v>0.4</v>
      </c>
      <c r="AO30" s="734">
        <v>0.3</v>
      </c>
      <c r="AP30" s="734">
        <v>0.4</v>
      </c>
      <c r="AQ30" s="734" t="s">
        <v>908</v>
      </c>
      <c r="AR30" s="734">
        <v>2</v>
      </c>
      <c r="AS30" s="734">
        <v>2</v>
      </c>
      <c r="AT30" s="734" t="s">
        <v>910</v>
      </c>
      <c r="AU30" s="713">
        <v>26</v>
      </c>
      <c r="AV30" s="734">
        <v>0.5</v>
      </c>
      <c r="AW30" s="734">
        <v>0.25</v>
      </c>
      <c r="AX30" s="734">
        <v>0.25</v>
      </c>
      <c r="AY30" s="734">
        <v>0.25</v>
      </c>
      <c r="AZ30" s="734">
        <v>2</v>
      </c>
      <c r="BA30" s="734">
        <v>3</v>
      </c>
      <c r="BB30" s="734" t="s">
        <v>909</v>
      </c>
      <c r="BC30" s="734">
        <v>0.5</v>
      </c>
      <c r="BD30" s="734">
        <v>0.25</v>
      </c>
      <c r="BE30" s="734">
        <v>0.5</v>
      </c>
      <c r="BF30" s="734" t="s">
        <v>909</v>
      </c>
      <c r="BG30" s="734" t="s">
        <v>909</v>
      </c>
      <c r="BH30" s="734" t="s">
        <v>909</v>
      </c>
      <c r="BI30" s="713">
        <v>26</v>
      </c>
      <c r="BJ30" s="324">
        <v>0.5</v>
      </c>
      <c r="BK30" s="324">
        <v>0.1</v>
      </c>
      <c r="BL30" s="324">
        <v>0.05</v>
      </c>
      <c r="BM30" s="324">
        <v>0.5</v>
      </c>
      <c r="BN30" s="324">
        <v>0.1</v>
      </c>
      <c r="BO30" s="324">
        <v>1</v>
      </c>
      <c r="BP30" s="324" t="s">
        <v>910</v>
      </c>
      <c r="BQ30" s="324">
        <v>0.5</v>
      </c>
      <c r="BR30" s="324">
        <v>0.1</v>
      </c>
      <c r="BS30" s="324">
        <v>0.1</v>
      </c>
      <c r="BT30" s="324">
        <v>0.5</v>
      </c>
      <c r="BU30" s="324">
        <v>0.1</v>
      </c>
      <c r="BV30" s="324">
        <v>0.1</v>
      </c>
      <c r="BW30" s="324">
        <v>0.1</v>
      </c>
      <c r="BX30" s="734">
        <v>2</v>
      </c>
      <c r="BY30" s="734">
        <v>4</v>
      </c>
      <c r="BZ30" s="734">
        <v>0.1</v>
      </c>
      <c r="CA30" s="734">
        <v>1.8</v>
      </c>
      <c r="CB30" s="734" t="s">
        <v>909</v>
      </c>
      <c r="CC30" s="734">
        <v>2.5</v>
      </c>
      <c r="CD30" s="734" t="s">
        <v>909</v>
      </c>
      <c r="CE30" s="734">
        <v>6.5</v>
      </c>
      <c r="CF30" s="734" t="s">
        <v>909</v>
      </c>
      <c r="CG30" s="734" t="s">
        <v>909</v>
      </c>
      <c r="CH30" s="734" t="s">
        <v>909</v>
      </c>
      <c r="CI30" s="734" t="s">
        <v>909</v>
      </c>
      <c r="CJ30" s="734" t="s">
        <v>909</v>
      </c>
      <c r="CK30" s="734">
        <v>2</v>
      </c>
      <c r="CL30" s="735" t="s">
        <v>909</v>
      </c>
      <c r="CM30" s="325">
        <v>26</v>
      </c>
      <c r="CN30" s="734">
        <v>1.8</v>
      </c>
      <c r="CO30" s="734">
        <v>3</v>
      </c>
      <c r="CP30" s="734">
        <v>0.25</v>
      </c>
      <c r="CQ30" s="734">
        <v>1.5</v>
      </c>
      <c r="CR30" s="734" t="s">
        <v>908</v>
      </c>
      <c r="CS30" s="734">
        <v>3</v>
      </c>
      <c r="CT30" s="734">
        <v>4.5</v>
      </c>
      <c r="CU30" s="734">
        <v>3.5</v>
      </c>
      <c r="CV30" s="734">
        <v>1.5</v>
      </c>
      <c r="CW30" s="734">
        <v>0.5</v>
      </c>
      <c r="CX30" s="734" t="s">
        <v>910</v>
      </c>
      <c r="CY30" s="734">
        <v>0.25</v>
      </c>
      <c r="CZ30" s="735" t="s">
        <v>910</v>
      </c>
      <c r="DA30" s="325">
        <v>26</v>
      </c>
      <c r="DB30" s="734">
        <v>1</v>
      </c>
      <c r="DC30" s="734">
        <v>0.5</v>
      </c>
      <c r="DD30" s="734">
        <v>0.25</v>
      </c>
      <c r="DE30" s="734">
        <v>2</v>
      </c>
      <c r="DF30" s="734">
        <v>3</v>
      </c>
      <c r="DG30" s="734">
        <v>0.1</v>
      </c>
      <c r="DH30" s="735">
        <v>0.5</v>
      </c>
      <c r="DI30" s="736"/>
      <c r="DJ30" s="734"/>
      <c r="DK30" s="734"/>
      <c r="DL30" s="734"/>
      <c r="DM30" s="734"/>
      <c r="DN30" s="734"/>
      <c r="DT30" s="314"/>
      <c r="DU30" s="316"/>
      <c r="DV30" s="316"/>
      <c r="DW30" s="316"/>
      <c r="DX30" s="316"/>
      <c r="DY30" s="316"/>
      <c r="DZ30" s="316"/>
      <c r="EA30" s="316"/>
      <c r="EB30" s="316"/>
      <c r="EC30" s="316"/>
      <c r="ED30" s="316"/>
      <c r="EE30" s="316"/>
      <c r="EF30" s="316"/>
      <c r="EG30" s="316"/>
      <c r="EH30" s="316"/>
    </row>
    <row r="31" spans="1:138" ht="16">
      <c r="A31" s="319" t="s">
        <v>256</v>
      </c>
      <c r="B31" s="328">
        <v>27</v>
      </c>
      <c r="C31" s="325">
        <v>2</v>
      </c>
      <c r="D31" s="330">
        <v>0.2</v>
      </c>
      <c r="E31" s="324">
        <v>0.1</v>
      </c>
      <c r="F31" s="324">
        <v>0.2</v>
      </c>
      <c r="G31" s="324">
        <v>4</v>
      </c>
      <c r="H31" s="324">
        <v>1</v>
      </c>
      <c r="I31" s="324" t="s">
        <v>910</v>
      </c>
      <c r="J31" s="324" t="s">
        <v>910</v>
      </c>
      <c r="K31" s="324" t="s">
        <v>910</v>
      </c>
      <c r="L31" s="324" t="s">
        <v>908</v>
      </c>
      <c r="M31" s="324">
        <v>24</v>
      </c>
      <c r="N31" s="324">
        <v>36</v>
      </c>
      <c r="O31" s="324" t="s">
        <v>910</v>
      </c>
      <c r="P31" s="324">
        <v>0.1</v>
      </c>
      <c r="Q31" s="324">
        <v>0.25</v>
      </c>
      <c r="R31" s="324" t="s">
        <v>910</v>
      </c>
      <c r="S31" s="324">
        <v>3</v>
      </c>
      <c r="T31" s="330" t="s">
        <v>910</v>
      </c>
      <c r="U31" s="713">
        <v>27</v>
      </c>
      <c r="V31" s="734">
        <v>1</v>
      </c>
      <c r="W31" s="734">
        <v>1</v>
      </c>
      <c r="X31" s="734" t="s">
        <v>910</v>
      </c>
      <c r="Y31" s="734">
        <v>0.4</v>
      </c>
      <c r="Z31" s="734">
        <v>0.4</v>
      </c>
      <c r="AA31" s="734">
        <v>0.2</v>
      </c>
      <c r="AB31" s="734">
        <v>1.5</v>
      </c>
      <c r="AC31" s="734">
        <v>3.5</v>
      </c>
      <c r="AD31" s="734">
        <v>1.5</v>
      </c>
      <c r="AE31" s="734">
        <v>5</v>
      </c>
      <c r="AF31" s="734">
        <v>7</v>
      </c>
      <c r="AG31" s="734">
        <v>2</v>
      </c>
      <c r="AH31" s="734" t="s">
        <v>910</v>
      </c>
      <c r="AI31" s="734" t="s">
        <v>910</v>
      </c>
      <c r="AJ31" s="734" t="s">
        <v>910</v>
      </c>
      <c r="AK31" s="734" t="s">
        <v>908</v>
      </c>
      <c r="AL31" s="734" t="s">
        <v>910</v>
      </c>
      <c r="AM31" s="734">
        <v>8</v>
      </c>
      <c r="AN31" s="734">
        <v>0.4</v>
      </c>
      <c r="AO31" s="734">
        <v>0.3</v>
      </c>
      <c r="AP31" s="734">
        <v>0.4</v>
      </c>
      <c r="AQ31" s="734" t="s">
        <v>908</v>
      </c>
      <c r="AR31" s="734">
        <v>2</v>
      </c>
      <c r="AS31" s="734">
        <v>2</v>
      </c>
      <c r="AT31" s="734" t="s">
        <v>910</v>
      </c>
      <c r="AU31" s="713">
        <v>27</v>
      </c>
      <c r="AV31" s="734">
        <v>0.5</v>
      </c>
      <c r="AW31" s="734">
        <v>0.25</v>
      </c>
      <c r="AX31" s="734">
        <v>0.25</v>
      </c>
      <c r="AY31" s="734">
        <v>0.25</v>
      </c>
      <c r="AZ31" s="734">
        <v>6.5</v>
      </c>
      <c r="BA31" s="734">
        <v>0.5</v>
      </c>
      <c r="BB31" s="734" t="s">
        <v>909</v>
      </c>
      <c r="BC31" s="734">
        <v>1</v>
      </c>
      <c r="BD31" s="734">
        <v>0.25</v>
      </c>
      <c r="BE31" s="734">
        <v>0.5</v>
      </c>
      <c r="BF31" s="734" t="s">
        <v>909</v>
      </c>
      <c r="BG31" s="734" t="s">
        <v>909</v>
      </c>
      <c r="BH31" s="734" t="s">
        <v>909</v>
      </c>
      <c r="BI31" s="713">
        <v>27</v>
      </c>
      <c r="BJ31" s="324">
        <v>1</v>
      </c>
      <c r="BK31" s="324">
        <v>1</v>
      </c>
      <c r="BL31" s="324" t="s">
        <v>909</v>
      </c>
      <c r="BM31" s="324">
        <v>0.25</v>
      </c>
      <c r="BN31" s="324" t="s">
        <v>909</v>
      </c>
      <c r="BO31" s="324">
        <v>0.5</v>
      </c>
      <c r="BP31" s="324" t="s">
        <v>909</v>
      </c>
      <c r="BQ31" s="324" t="s">
        <v>909</v>
      </c>
      <c r="BR31" s="324" t="s">
        <v>909</v>
      </c>
      <c r="BS31" s="324" t="s">
        <v>909</v>
      </c>
      <c r="BT31" s="324">
        <v>2</v>
      </c>
      <c r="BU31" s="324" t="s">
        <v>909</v>
      </c>
      <c r="BV31" s="324" t="s">
        <v>909</v>
      </c>
      <c r="BW31" s="324" t="s">
        <v>909</v>
      </c>
      <c r="BX31" s="734" t="s">
        <v>909</v>
      </c>
      <c r="BY31" s="734" t="s">
        <v>909</v>
      </c>
      <c r="BZ31" s="734" t="s">
        <v>909</v>
      </c>
      <c r="CA31" s="734">
        <v>1.4</v>
      </c>
      <c r="CB31" s="734" t="s">
        <v>909</v>
      </c>
      <c r="CC31" s="734">
        <v>0.5</v>
      </c>
      <c r="CD31" s="734">
        <v>1</v>
      </c>
      <c r="CE31" s="734">
        <v>7.5</v>
      </c>
      <c r="CF31" s="734" t="s">
        <v>909</v>
      </c>
      <c r="CG31" s="734" t="s">
        <v>909</v>
      </c>
      <c r="CH31" s="734">
        <v>2</v>
      </c>
      <c r="CI31" s="734">
        <v>0.25</v>
      </c>
      <c r="CJ31" s="734">
        <v>0.25</v>
      </c>
      <c r="CK31" s="734">
        <v>1.8</v>
      </c>
      <c r="CL31" s="735" t="s">
        <v>909</v>
      </c>
      <c r="CM31" s="325">
        <v>27</v>
      </c>
      <c r="CN31" s="734">
        <v>2</v>
      </c>
      <c r="CO31" s="734">
        <v>1</v>
      </c>
      <c r="CP31" s="734">
        <v>0.25</v>
      </c>
      <c r="CQ31" s="734">
        <v>1.5</v>
      </c>
      <c r="CR31" s="734" t="s">
        <v>908</v>
      </c>
      <c r="CS31" s="734">
        <v>3</v>
      </c>
      <c r="CT31" s="734">
        <v>2.5</v>
      </c>
      <c r="CU31" s="734">
        <v>2</v>
      </c>
      <c r="CV31" s="734">
        <v>0.5</v>
      </c>
      <c r="CW31" s="734">
        <v>0.3</v>
      </c>
      <c r="CX31" s="734" t="s">
        <v>910</v>
      </c>
      <c r="CY31" s="734">
        <v>0.2</v>
      </c>
      <c r="CZ31" s="735" t="s">
        <v>910</v>
      </c>
      <c r="DA31" s="325">
        <v>27</v>
      </c>
      <c r="DB31" s="734">
        <v>0.75</v>
      </c>
      <c r="DC31" s="734">
        <v>0.25</v>
      </c>
      <c r="DD31" s="734">
        <v>0.15</v>
      </c>
      <c r="DE31" s="734">
        <v>1</v>
      </c>
      <c r="DF31" s="734">
        <v>3</v>
      </c>
      <c r="DG31" s="734">
        <v>0.3</v>
      </c>
      <c r="DH31" s="735">
        <v>1.5</v>
      </c>
      <c r="DI31" s="736"/>
      <c r="DJ31" s="734"/>
      <c r="DK31" s="734"/>
      <c r="DL31" s="734"/>
      <c r="DM31" s="734"/>
      <c r="DN31" s="734"/>
      <c r="DT31" s="314"/>
      <c r="DU31" s="316"/>
      <c r="DV31" s="316"/>
      <c r="DW31" s="316"/>
      <c r="DX31" s="316"/>
      <c r="DY31" s="316"/>
      <c r="DZ31" s="316"/>
      <c r="EA31" s="316"/>
      <c r="EB31" s="316"/>
      <c r="EC31" s="316"/>
      <c r="ED31" s="316"/>
      <c r="EE31" s="316"/>
      <c r="EF31" s="316"/>
      <c r="EG31" s="316"/>
      <c r="EH31" s="316"/>
    </row>
    <row r="32" spans="1:138" ht="16">
      <c r="A32" s="319" t="s">
        <v>257</v>
      </c>
      <c r="B32" s="328">
        <v>28</v>
      </c>
      <c r="C32" s="325">
        <v>2.5</v>
      </c>
      <c r="D32" s="330">
        <v>0.2</v>
      </c>
      <c r="E32" s="324">
        <v>0.1</v>
      </c>
      <c r="F32" s="324">
        <v>0.2</v>
      </c>
      <c r="G32" s="324">
        <v>6</v>
      </c>
      <c r="H32" s="324">
        <v>2.5</v>
      </c>
      <c r="I32" s="324" t="s">
        <v>910</v>
      </c>
      <c r="J32" s="324" t="s">
        <v>910</v>
      </c>
      <c r="K32" s="324" t="s">
        <v>910</v>
      </c>
      <c r="L32" s="324" t="s">
        <v>908</v>
      </c>
      <c r="M32" s="324">
        <v>30</v>
      </c>
      <c r="N32" s="324">
        <v>16</v>
      </c>
      <c r="O32" s="324" t="s">
        <v>910</v>
      </c>
      <c r="P32" s="324">
        <v>0.2</v>
      </c>
      <c r="Q32" s="324">
        <v>0.25</v>
      </c>
      <c r="R32" s="324" t="s">
        <v>910</v>
      </c>
      <c r="S32" s="324">
        <v>12</v>
      </c>
      <c r="T32" s="330" t="s">
        <v>910</v>
      </c>
      <c r="U32" s="713">
        <v>28</v>
      </c>
      <c r="V32" s="734">
        <v>0.5</v>
      </c>
      <c r="W32" s="734">
        <v>1</v>
      </c>
      <c r="X32" s="734" t="s">
        <v>909</v>
      </c>
      <c r="Y32" s="734">
        <v>0.5</v>
      </c>
      <c r="Z32" s="734">
        <v>0.5</v>
      </c>
      <c r="AA32" s="734">
        <v>1</v>
      </c>
      <c r="AB32" s="734">
        <v>2</v>
      </c>
      <c r="AC32" s="734">
        <v>0.25</v>
      </c>
      <c r="AD32" s="734" t="s">
        <v>909</v>
      </c>
      <c r="AE32" s="734">
        <v>0.5</v>
      </c>
      <c r="AF32" s="734">
        <v>5</v>
      </c>
      <c r="AG32" s="734">
        <v>2</v>
      </c>
      <c r="AH32" s="734" t="s">
        <v>909</v>
      </c>
      <c r="AI32" s="734" t="s">
        <v>909</v>
      </c>
      <c r="AJ32" s="734" t="s">
        <v>909</v>
      </c>
      <c r="AK32" s="734" t="s">
        <v>908</v>
      </c>
      <c r="AL32" s="734" t="s">
        <v>909</v>
      </c>
      <c r="AM32" s="734" t="s">
        <v>909</v>
      </c>
      <c r="AN32" s="734">
        <v>0.25</v>
      </c>
      <c r="AO32" s="734">
        <v>0.1</v>
      </c>
      <c r="AP32" s="734" t="s">
        <v>909</v>
      </c>
      <c r="AQ32" s="734" t="s">
        <v>908</v>
      </c>
      <c r="AR32" s="734" t="s">
        <v>909</v>
      </c>
      <c r="AS32" s="734" t="s">
        <v>909</v>
      </c>
      <c r="AT32" s="734" t="s">
        <v>909</v>
      </c>
      <c r="AU32" s="713">
        <v>28</v>
      </c>
      <c r="AV32" s="734">
        <v>0.5</v>
      </c>
      <c r="AW32" s="734">
        <v>0.25</v>
      </c>
      <c r="AX32" s="734">
        <v>0.25</v>
      </c>
      <c r="AY32" s="734">
        <v>0.25</v>
      </c>
      <c r="AZ32" s="734">
        <v>1</v>
      </c>
      <c r="BA32" s="734">
        <v>1</v>
      </c>
      <c r="BB32" s="734" t="s">
        <v>909</v>
      </c>
      <c r="BC32" s="734">
        <v>0.5</v>
      </c>
      <c r="BD32" s="734">
        <v>0.25</v>
      </c>
      <c r="BE32" s="734">
        <v>0.5</v>
      </c>
      <c r="BF32" s="734" t="s">
        <v>909</v>
      </c>
      <c r="BG32" s="734" t="s">
        <v>909</v>
      </c>
      <c r="BH32" s="734" t="s">
        <v>909</v>
      </c>
      <c r="BI32" s="713">
        <v>28</v>
      </c>
      <c r="BJ32" s="324">
        <v>1</v>
      </c>
      <c r="BK32" s="324">
        <v>0.5</v>
      </c>
      <c r="BL32" s="324" t="s">
        <v>909</v>
      </c>
      <c r="BM32" s="324">
        <v>0.25</v>
      </c>
      <c r="BN32" s="324" t="s">
        <v>909</v>
      </c>
      <c r="BO32" s="324">
        <v>1</v>
      </c>
      <c r="BP32" s="324" t="s">
        <v>909</v>
      </c>
      <c r="BQ32" s="324" t="s">
        <v>909</v>
      </c>
      <c r="BR32" s="324" t="s">
        <v>909</v>
      </c>
      <c r="BS32" s="324" t="s">
        <v>909</v>
      </c>
      <c r="BT32" s="324">
        <v>3</v>
      </c>
      <c r="BU32" s="324" t="s">
        <v>909</v>
      </c>
      <c r="BV32" s="324" t="s">
        <v>909</v>
      </c>
      <c r="BW32" s="324" t="s">
        <v>909</v>
      </c>
      <c r="BX32" s="734">
        <v>2</v>
      </c>
      <c r="BY32" s="734">
        <v>4</v>
      </c>
      <c r="BZ32" s="734">
        <v>0.25</v>
      </c>
      <c r="CA32" s="734">
        <v>1.7</v>
      </c>
      <c r="CB32" s="734" t="s">
        <v>909</v>
      </c>
      <c r="CC32" s="734">
        <v>1</v>
      </c>
      <c r="CD32" s="734" t="s">
        <v>909</v>
      </c>
      <c r="CE32" s="734">
        <v>6.5</v>
      </c>
      <c r="CF32" s="734" t="s">
        <v>909</v>
      </c>
      <c r="CG32" s="734" t="s">
        <v>909</v>
      </c>
      <c r="CH32" s="734" t="s">
        <v>909</v>
      </c>
      <c r="CI32" s="734" t="s">
        <v>909</v>
      </c>
      <c r="CJ32" s="734" t="s">
        <v>909</v>
      </c>
      <c r="CK32" s="734">
        <v>2</v>
      </c>
      <c r="CL32" s="735" t="s">
        <v>909</v>
      </c>
      <c r="CM32" s="325">
        <v>28</v>
      </c>
      <c r="CN32" s="734">
        <v>1.5</v>
      </c>
      <c r="CO32" s="734">
        <v>0.25</v>
      </c>
      <c r="CP32" s="734">
        <v>0.1</v>
      </c>
      <c r="CQ32" s="734">
        <v>1</v>
      </c>
      <c r="CR32" s="734" t="s">
        <v>908</v>
      </c>
      <c r="CS32" s="734">
        <v>1</v>
      </c>
      <c r="CT32" s="734" t="s">
        <v>909</v>
      </c>
      <c r="CU32" s="734">
        <v>4</v>
      </c>
      <c r="CV32" s="734">
        <v>0.25</v>
      </c>
      <c r="CW32" s="734" t="s">
        <v>909</v>
      </c>
      <c r="CX32" s="734" t="s">
        <v>909</v>
      </c>
      <c r="CY32" s="734">
        <v>0.25</v>
      </c>
      <c r="CZ32" s="735" t="s">
        <v>909</v>
      </c>
      <c r="DA32" s="325">
        <v>28</v>
      </c>
      <c r="DB32" s="734">
        <v>1.5</v>
      </c>
      <c r="DC32" s="734">
        <v>12</v>
      </c>
      <c r="DD32" s="734">
        <v>0.2</v>
      </c>
      <c r="DE32" s="734">
        <v>0.5</v>
      </c>
      <c r="DF32" s="734">
        <v>1</v>
      </c>
      <c r="DG32" s="734">
        <v>0.15</v>
      </c>
      <c r="DH32" s="735">
        <v>1</v>
      </c>
      <c r="DI32" s="736"/>
      <c r="DJ32" s="734"/>
      <c r="DK32" s="734"/>
      <c r="DL32" s="734"/>
      <c r="DM32" s="734"/>
      <c r="DN32" s="734"/>
      <c r="DT32" s="314"/>
      <c r="DU32" s="316"/>
      <c r="DV32" s="316"/>
      <c r="DW32" s="316"/>
      <c r="DX32" s="316"/>
      <c r="DY32" s="316"/>
      <c r="DZ32" s="316"/>
      <c r="EA32" s="316"/>
      <c r="EB32" s="316"/>
      <c r="EC32" s="316"/>
      <c r="ED32" s="316"/>
      <c r="EE32" s="316"/>
      <c r="EF32" s="316"/>
      <c r="EG32" s="316"/>
      <c r="EH32" s="316"/>
    </row>
    <row r="33" spans="1:138" ht="16">
      <c r="A33" s="319" t="s">
        <v>258</v>
      </c>
      <c r="B33" s="328">
        <v>29</v>
      </c>
      <c r="C33" s="325">
        <v>1.5</v>
      </c>
      <c r="D33" s="330">
        <v>0.2</v>
      </c>
      <c r="E33" s="324">
        <v>0.1</v>
      </c>
      <c r="F33" s="324">
        <v>0.4</v>
      </c>
      <c r="G33" s="324">
        <v>3.5</v>
      </c>
      <c r="H33" s="324">
        <v>1.5</v>
      </c>
      <c r="I33" s="324" t="s">
        <v>910</v>
      </c>
      <c r="J33" s="324" t="s">
        <v>910</v>
      </c>
      <c r="K33" s="324" t="s">
        <v>910</v>
      </c>
      <c r="L33" s="324" t="s">
        <v>908</v>
      </c>
      <c r="M33" s="324">
        <v>30</v>
      </c>
      <c r="N33" s="324">
        <v>16</v>
      </c>
      <c r="O33" s="324" t="s">
        <v>910</v>
      </c>
      <c r="P33" s="324">
        <v>0.2</v>
      </c>
      <c r="Q33" s="324">
        <v>0.25</v>
      </c>
      <c r="R33" s="324" t="s">
        <v>910</v>
      </c>
      <c r="S33" s="324">
        <v>12</v>
      </c>
      <c r="T33" s="330" t="s">
        <v>910</v>
      </c>
      <c r="U33" s="713">
        <v>29</v>
      </c>
      <c r="V33" s="734">
        <v>3</v>
      </c>
      <c r="W33" s="734">
        <v>2</v>
      </c>
      <c r="X33" s="734" t="s">
        <v>910</v>
      </c>
      <c r="Y33" s="734">
        <v>0.25</v>
      </c>
      <c r="Z33" s="734">
        <v>0.4</v>
      </c>
      <c r="AA33" s="734">
        <v>0.2</v>
      </c>
      <c r="AB33" s="734">
        <v>2</v>
      </c>
      <c r="AC33" s="734">
        <v>2.75</v>
      </c>
      <c r="AD33" s="734">
        <v>2</v>
      </c>
      <c r="AE33" s="734">
        <v>4.5</v>
      </c>
      <c r="AF33" s="734">
        <v>8</v>
      </c>
      <c r="AG33" s="734">
        <v>2</v>
      </c>
      <c r="AH33" s="734" t="s">
        <v>910</v>
      </c>
      <c r="AI33" s="734" t="s">
        <v>910</v>
      </c>
      <c r="AJ33" s="734" t="s">
        <v>910</v>
      </c>
      <c r="AK33" s="734" t="s">
        <v>908</v>
      </c>
      <c r="AL33" s="734" t="s">
        <v>910</v>
      </c>
      <c r="AM33" s="734" t="s">
        <v>910</v>
      </c>
      <c r="AN33" s="734">
        <v>0.4</v>
      </c>
      <c r="AO33" s="734">
        <v>0.3</v>
      </c>
      <c r="AP33" s="734">
        <v>0.25</v>
      </c>
      <c r="AQ33" s="734" t="s">
        <v>908</v>
      </c>
      <c r="AR33" s="734">
        <v>1.5</v>
      </c>
      <c r="AS33" s="734">
        <v>3</v>
      </c>
      <c r="AT33" s="734" t="s">
        <v>910</v>
      </c>
      <c r="AU33" s="713">
        <v>29</v>
      </c>
      <c r="AV33" s="734">
        <v>0.25</v>
      </c>
      <c r="AW33" s="734">
        <v>0.1</v>
      </c>
      <c r="AX33" s="734">
        <v>0.05</v>
      </c>
      <c r="AY33" s="734">
        <v>0.25</v>
      </c>
      <c r="AZ33" s="734">
        <v>5</v>
      </c>
      <c r="BA33" s="734" t="s">
        <v>909</v>
      </c>
      <c r="BB33" s="734" t="s">
        <v>909</v>
      </c>
      <c r="BC33" s="734" t="s">
        <v>909</v>
      </c>
      <c r="BD33" s="734" t="s">
        <v>909</v>
      </c>
      <c r="BE33" s="734" t="s">
        <v>909</v>
      </c>
      <c r="BF33" s="734" t="s">
        <v>909</v>
      </c>
      <c r="BG33" s="734" t="s">
        <v>909</v>
      </c>
      <c r="BH33" s="734" t="s">
        <v>909</v>
      </c>
      <c r="BI33" s="713">
        <v>29</v>
      </c>
      <c r="BJ33" s="324">
        <v>0.75</v>
      </c>
      <c r="BK33" s="324">
        <v>0.1</v>
      </c>
      <c r="BL33" s="324">
        <v>0.1</v>
      </c>
      <c r="BM33" s="324">
        <v>0.1</v>
      </c>
      <c r="BN33" s="324" t="s">
        <v>909</v>
      </c>
      <c r="BO33" s="324">
        <v>6</v>
      </c>
      <c r="BP33" s="324">
        <v>0.25</v>
      </c>
      <c r="BQ33" s="324" t="s">
        <v>909</v>
      </c>
      <c r="BR33" s="324">
        <v>0.25</v>
      </c>
      <c r="BS33" s="324" t="s">
        <v>909</v>
      </c>
      <c r="BT33" s="324">
        <v>2.4</v>
      </c>
      <c r="BU33" s="324" t="s">
        <v>909</v>
      </c>
      <c r="BV33" s="324" t="s">
        <v>909</v>
      </c>
      <c r="BW33" s="324" t="s">
        <v>909</v>
      </c>
      <c r="BX33" s="734">
        <v>3</v>
      </c>
      <c r="BY33" s="734">
        <v>4</v>
      </c>
      <c r="BZ33" s="734" t="s">
        <v>909</v>
      </c>
      <c r="CA33" s="734">
        <v>1.8</v>
      </c>
      <c r="CB33" s="734" t="s">
        <v>909</v>
      </c>
      <c r="CC33" s="734">
        <v>2.5</v>
      </c>
      <c r="CD33" s="734" t="s">
        <v>909</v>
      </c>
      <c r="CE33" s="734">
        <v>4.5</v>
      </c>
      <c r="CF33" s="734" t="s">
        <v>909</v>
      </c>
      <c r="CG33" s="734" t="s">
        <v>909</v>
      </c>
      <c r="CH33" s="734" t="s">
        <v>909</v>
      </c>
      <c r="CI33" s="734" t="s">
        <v>909</v>
      </c>
      <c r="CJ33" s="734" t="s">
        <v>909</v>
      </c>
      <c r="CK33" s="734">
        <v>2.2000000000000002</v>
      </c>
      <c r="CL33" s="735" t="s">
        <v>909</v>
      </c>
      <c r="CM33" s="325">
        <v>29</v>
      </c>
      <c r="CN33" s="734">
        <v>1.5</v>
      </c>
      <c r="CO33" s="734">
        <v>6</v>
      </c>
      <c r="CP33" s="734">
        <v>0.25</v>
      </c>
      <c r="CQ33" s="734">
        <v>1</v>
      </c>
      <c r="CR33" s="734" t="s">
        <v>908</v>
      </c>
      <c r="CS33" s="734">
        <v>1</v>
      </c>
      <c r="CT33" s="734" t="s">
        <v>910</v>
      </c>
      <c r="CU33" s="734">
        <v>3.5</v>
      </c>
      <c r="CV33" s="734">
        <v>2</v>
      </c>
      <c r="CW33" s="734">
        <v>0.5</v>
      </c>
      <c r="CX33" s="734">
        <v>0.5</v>
      </c>
      <c r="CY33" s="734">
        <v>0.25</v>
      </c>
      <c r="CZ33" s="735" t="s">
        <v>909</v>
      </c>
      <c r="DA33" s="325">
        <v>29</v>
      </c>
      <c r="DB33" s="734" t="s">
        <v>909</v>
      </c>
      <c r="DC33" s="734">
        <v>1</v>
      </c>
      <c r="DD33" s="734">
        <v>0.25</v>
      </c>
      <c r="DE33" s="734">
        <v>0.5</v>
      </c>
      <c r="DF33" s="734">
        <v>5</v>
      </c>
      <c r="DG33" s="734">
        <v>0.2</v>
      </c>
      <c r="DH33" s="735">
        <v>0.5</v>
      </c>
      <c r="DI33" s="736"/>
      <c r="DJ33" s="734"/>
      <c r="DK33" s="734"/>
      <c r="DL33" s="734"/>
      <c r="DM33" s="734"/>
      <c r="DN33" s="734"/>
      <c r="DT33" s="314"/>
      <c r="DU33" s="316"/>
      <c r="DV33" s="316"/>
      <c r="DW33" s="316"/>
      <c r="DX33" s="316"/>
      <c r="DY33" s="316"/>
      <c r="DZ33" s="316"/>
      <c r="EA33" s="316"/>
      <c r="EB33" s="316"/>
      <c r="EC33" s="316"/>
      <c r="ED33" s="316"/>
      <c r="EE33" s="316"/>
      <c r="EF33" s="316"/>
      <c r="EG33" s="316"/>
      <c r="EH33" s="316"/>
    </row>
    <row r="34" spans="1:138" ht="17" thickBot="1">
      <c r="A34" s="320" t="s">
        <v>259</v>
      </c>
      <c r="B34" s="737">
        <v>30</v>
      </c>
      <c r="C34" s="738">
        <v>2.5</v>
      </c>
      <c r="D34" s="739">
        <v>0.2</v>
      </c>
      <c r="E34" s="740">
        <v>0.1</v>
      </c>
      <c r="F34" s="740">
        <v>0.2</v>
      </c>
      <c r="G34" s="740">
        <v>6.5</v>
      </c>
      <c r="H34" s="740">
        <v>2</v>
      </c>
      <c r="I34" s="740" t="s">
        <v>910</v>
      </c>
      <c r="J34" s="740" t="s">
        <v>910</v>
      </c>
      <c r="K34" s="740" t="s">
        <v>910</v>
      </c>
      <c r="L34" s="740" t="s">
        <v>908</v>
      </c>
      <c r="M34" s="740">
        <v>40</v>
      </c>
      <c r="N34" s="740">
        <v>20</v>
      </c>
      <c r="O34" s="740" t="s">
        <v>910</v>
      </c>
      <c r="P34" s="740">
        <v>0.2</v>
      </c>
      <c r="Q34" s="740">
        <v>0.3</v>
      </c>
      <c r="R34" s="740" t="s">
        <v>910</v>
      </c>
      <c r="S34" s="740">
        <v>18</v>
      </c>
      <c r="T34" s="739" t="s">
        <v>910</v>
      </c>
      <c r="U34" s="713">
        <v>30</v>
      </c>
      <c r="V34" s="734">
        <v>2.5</v>
      </c>
      <c r="W34" s="734">
        <v>0.3</v>
      </c>
      <c r="X34" s="734" t="s">
        <v>910</v>
      </c>
      <c r="Y34" s="734">
        <v>0.2</v>
      </c>
      <c r="Z34" s="734">
        <v>0.3</v>
      </c>
      <c r="AA34" s="734">
        <v>0.2</v>
      </c>
      <c r="AB34" s="734">
        <v>1.2</v>
      </c>
      <c r="AC34" s="734">
        <v>2</v>
      </c>
      <c r="AD34" s="734">
        <v>2.2000000000000002</v>
      </c>
      <c r="AE34" s="734">
        <v>6.5</v>
      </c>
      <c r="AF34" s="734">
        <v>5</v>
      </c>
      <c r="AG34" s="734">
        <v>3.2</v>
      </c>
      <c r="AH34" s="734" t="s">
        <v>910</v>
      </c>
      <c r="AI34" s="734" t="s">
        <v>910</v>
      </c>
      <c r="AJ34" s="734" t="s">
        <v>910</v>
      </c>
      <c r="AK34" s="734" t="s">
        <v>908</v>
      </c>
      <c r="AL34" s="734" t="s">
        <v>910</v>
      </c>
      <c r="AM34" s="734" t="s">
        <v>910</v>
      </c>
      <c r="AN34" s="734">
        <v>0.3</v>
      </c>
      <c r="AO34" s="734">
        <v>0.2</v>
      </c>
      <c r="AP34" s="734">
        <v>0.2</v>
      </c>
      <c r="AQ34" s="734" t="s">
        <v>908</v>
      </c>
      <c r="AR34" s="734" t="s">
        <v>910</v>
      </c>
      <c r="AS34" s="734">
        <v>1.5</v>
      </c>
      <c r="AT34" s="734" t="s">
        <v>910</v>
      </c>
      <c r="AU34" s="713">
        <v>30</v>
      </c>
      <c r="AV34" s="734">
        <v>1</v>
      </c>
      <c r="AW34" s="734">
        <v>1.5</v>
      </c>
      <c r="AX34" s="734">
        <v>0.75</v>
      </c>
      <c r="AY34" s="734">
        <v>5.5</v>
      </c>
      <c r="AZ34" s="734">
        <v>8</v>
      </c>
      <c r="BA34" s="734">
        <v>9</v>
      </c>
      <c r="BB34" s="734" t="s">
        <v>910</v>
      </c>
      <c r="BC34" s="734">
        <v>8</v>
      </c>
      <c r="BD34" s="734">
        <v>0.5</v>
      </c>
      <c r="BE34" s="734">
        <v>1</v>
      </c>
      <c r="BF34" s="734" t="s">
        <v>910</v>
      </c>
      <c r="BG34" s="734" t="s">
        <v>910</v>
      </c>
      <c r="BH34" s="734" t="s">
        <v>910</v>
      </c>
      <c r="BI34" s="713">
        <v>30</v>
      </c>
      <c r="BJ34" s="324">
        <v>1</v>
      </c>
      <c r="BK34" s="324">
        <v>0.5</v>
      </c>
      <c r="BL34" s="324" t="s">
        <v>909</v>
      </c>
      <c r="BM34" s="324">
        <v>0.25</v>
      </c>
      <c r="BN34" s="324" t="s">
        <v>909</v>
      </c>
      <c r="BO34" s="324">
        <v>20</v>
      </c>
      <c r="BP34" s="324" t="s">
        <v>909</v>
      </c>
      <c r="BQ34" s="324" t="s">
        <v>909</v>
      </c>
      <c r="BR34" s="324" t="s">
        <v>909</v>
      </c>
      <c r="BS34" s="324" t="s">
        <v>909</v>
      </c>
      <c r="BT34" s="324">
        <v>3</v>
      </c>
      <c r="BU34" s="324" t="s">
        <v>909</v>
      </c>
      <c r="BV34" s="324" t="s">
        <v>909</v>
      </c>
      <c r="BW34" s="324" t="s">
        <v>909</v>
      </c>
      <c r="BX34" s="734">
        <v>2</v>
      </c>
      <c r="BY34" s="734" t="s">
        <v>909</v>
      </c>
      <c r="BZ34" s="734" t="s">
        <v>909</v>
      </c>
      <c r="CA34" s="734">
        <v>2</v>
      </c>
      <c r="CB34" s="734" t="s">
        <v>909</v>
      </c>
      <c r="CC34" s="734">
        <v>24</v>
      </c>
      <c r="CD34" s="734">
        <v>1</v>
      </c>
      <c r="CE34" s="734">
        <v>8</v>
      </c>
      <c r="CF34" s="734" t="s">
        <v>909</v>
      </c>
      <c r="CG34" s="734" t="s">
        <v>909</v>
      </c>
      <c r="CH34" s="734">
        <v>16</v>
      </c>
      <c r="CI34" s="734">
        <v>0.5</v>
      </c>
      <c r="CJ34" s="734">
        <v>0.25</v>
      </c>
      <c r="CK34" s="734">
        <v>2.2000000000000002</v>
      </c>
      <c r="CL34" s="735" t="s">
        <v>909</v>
      </c>
      <c r="CM34" s="325">
        <v>30</v>
      </c>
      <c r="CN34" s="734">
        <v>3</v>
      </c>
      <c r="CO34" s="734">
        <v>4.5</v>
      </c>
      <c r="CP34" s="734">
        <v>0.25</v>
      </c>
      <c r="CQ34" s="734">
        <v>2</v>
      </c>
      <c r="CR34" s="734" t="s">
        <v>908</v>
      </c>
      <c r="CS34" s="734">
        <v>3.5</v>
      </c>
      <c r="CT34" s="734" t="s">
        <v>910</v>
      </c>
      <c r="CU34" s="734">
        <v>5</v>
      </c>
      <c r="CV34" s="734">
        <v>2.5</v>
      </c>
      <c r="CW34" s="734">
        <v>0.5</v>
      </c>
      <c r="CX34" s="734" t="s">
        <v>910</v>
      </c>
      <c r="CY34" s="734">
        <v>0.25</v>
      </c>
      <c r="CZ34" s="735" t="s">
        <v>909</v>
      </c>
      <c r="DA34" s="325">
        <v>30</v>
      </c>
      <c r="DB34" s="734">
        <v>1</v>
      </c>
      <c r="DC34" s="734">
        <v>3</v>
      </c>
      <c r="DD34" s="734">
        <v>0.25</v>
      </c>
      <c r="DE34" s="734">
        <v>0.6</v>
      </c>
      <c r="DF34" s="734">
        <v>48</v>
      </c>
      <c r="DG34" s="734">
        <v>0.1</v>
      </c>
      <c r="DH34" s="735">
        <v>1</v>
      </c>
      <c r="DI34" s="736"/>
      <c r="DJ34" s="734"/>
      <c r="DK34" s="734"/>
      <c r="DL34" s="734"/>
      <c r="DM34" s="734"/>
      <c r="DN34" s="734"/>
      <c r="DT34" s="314"/>
      <c r="DU34" s="315"/>
      <c r="DV34" s="315"/>
      <c r="DW34" s="315"/>
      <c r="DX34" s="315"/>
      <c r="DY34" s="315"/>
      <c r="DZ34" s="315"/>
      <c r="EA34" s="315"/>
      <c r="EB34" s="315"/>
      <c r="EC34" s="315"/>
      <c r="ED34" s="315"/>
      <c r="EE34" s="315"/>
      <c r="EF34" s="315"/>
      <c r="EG34" s="315"/>
      <c r="EH34" s="315"/>
    </row>
    <row r="35" spans="1:138">
      <c r="BI35" s="713">
        <v>31</v>
      </c>
      <c r="BJ35" s="324">
        <v>0.5</v>
      </c>
      <c r="BK35" s="324">
        <v>0.5</v>
      </c>
      <c r="BL35" s="324">
        <v>0.25</v>
      </c>
      <c r="BM35" s="324">
        <v>0.25</v>
      </c>
      <c r="BN35" s="324" t="s">
        <v>909</v>
      </c>
      <c r="BO35" s="324" t="s">
        <v>909</v>
      </c>
      <c r="BP35" s="324" t="s">
        <v>909</v>
      </c>
      <c r="BQ35" s="324" t="s">
        <v>909</v>
      </c>
      <c r="BR35" s="324">
        <v>3</v>
      </c>
      <c r="BS35" s="324" t="s">
        <v>909</v>
      </c>
      <c r="BT35" s="324">
        <v>1</v>
      </c>
      <c r="BU35" s="324" t="s">
        <v>909</v>
      </c>
      <c r="BV35" s="324" t="s">
        <v>909</v>
      </c>
      <c r="BW35" s="324" t="s">
        <v>909</v>
      </c>
      <c r="BX35" s="734">
        <v>3</v>
      </c>
      <c r="BY35" s="734">
        <v>12</v>
      </c>
      <c r="BZ35" s="734">
        <v>0.5</v>
      </c>
      <c r="CA35" s="734">
        <v>1.5</v>
      </c>
      <c r="CB35" s="734" t="s">
        <v>909</v>
      </c>
      <c r="CC35" s="734">
        <v>2</v>
      </c>
      <c r="CD35" s="734" t="s">
        <v>909</v>
      </c>
      <c r="CE35" s="734">
        <v>6</v>
      </c>
      <c r="CF35" s="734">
        <v>0.5</v>
      </c>
      <c r="CG35" s="734">
        <v>0.25</v>
      </c>
      <c r="CH35" s="734">
        <v>12</v>
      </c>
      <c r="CI35" s="734">
        <v>3</v>
      </c>
      <c r="CJ35" s="734">
        <v>0.5</v>
      </c>
      <c r="CK35" s="734">
        <v>2.2000000000000002</v>
      </c>
      <c r="CL35" s="735" t="s">
        <v>909</v>
      </c>
      <c r="CM35" s="736"/>
      <c r="CN35" s="734"/>
      <c r="CO35" s="734"/>
      <c r="CP35" s="734"/>
      <c r="CQ35" s="734"/>
      <c r="CR35" s="734"/>
      <c r="CS35" s="734"/>
      <c r="CT35" s="734"/>
      <c r="CU35" s="734"/>
      <c r="CV35" s="734"/>
      <c r="CW35" s="734"/>
      <c r="CX35" s="734"/>
      <c r="CY35" s="734"/>
      <c r="CZ35" s="735"/>
      <c r="DA35" s="325">
        <v>31</v>
      </c>
      <c r="DB35" s="734">
        <v>1.75</v>
      </c>
      <c r="DC35" s="734">
        <v>1</v>
      </c>
      <c r="DD35" s="734">
        <v>0.25</v>
      </c>
      <c r="DE35" s="734">
        <v>4</v>
      </c>
      <c r="DF35" s="734">
        <v>4.5</v>
      </c>
      <c r="DG35" s="734">
        <v>0.2</v>
      </c>
      <c r="DH35" s="735">
        <v>0.75</v>
      </c>
      <c r="DI35" s="736"/>
      <c r="DJ35" s="734"/>
      <c r="DK35" s="734"/>
      <c r="DL35" s="734"/>
      <c r="DM35" s="734"/>
      <c r="DN35" s="734"/>
    </row>
    <row r="36" spans="1:138">
      <c r="BI36" s="713">
        <v>32</v>
      </c>
      <c r="BJ36" s="324">
        <v>0.5</v>
      </c>
      <c r="BK36" s="324">
        <v>0.5</v>
      </c>
      <c r="BL36" s="324">
        <v>0.25</v>
      </c>
      <c r="BM36" s="324">
        <v>0.25</v>
      </c>
      <c r="BN36" s="324" t="s">
        <v>909</v>
      </c>
      <c r="BO36" s="324" t="s">
        <v>909</v>
      </c>
      <c r="BP36" s="324" t="s">
        <v>909</v>
      </c>
      <c r="BQ36" s="324" t="s">
        <v>909</v>
      </c>
      <c r="BR36" s="324">
        <v>2.5</v>
      </c>
      <c r="BS36" s="324" t="s">
        <v>909</v>
      </c>
      <c r="BT36" s="324">
        <v>1</v>
      </c>
      <c r="BU36" s="324" t="s">
        <v>909</v>
      </c>
      <c r="BV36" s="324" t="s">
        <v>909</v>
      </c>
      <c r="BW36" s="324" t="s">
        <v>909</v>
      </c>
      <c r="BX36" s="734">
        <v>2</v>
      </c>
      <c r="BY36" s="734">
        <v>7.5</v>
      </c>
      <c r="BZ36" s="734">
        <v>0.5</v>
      </c>
      <c r="CA36" s="734">
        <v>1.7</v>
      </c>
      <c r="CB36" s="734" t="s">
        <v>909</v>
      </c>
      <c r="CC36" s="734">
        <v>2</v>
      </c>
      <c r="CD36" s="734" t="s">
        <v>909</v>
      </c>
      <c r="CE36" s="734">
        <v>6</v>
      </c>
      <c r="CF36" s="734">
        <v>0.5</v>
      </c>
      <c r="CG36" s="734">
        <v>0.25</v>
      </c>
      <c r="CH36" s="734">
        <v>12</v>
      </c>
      <c r="CI36" s="734">
        <v>3</v>
      </c>
      <c r="CJ36" s="734">
        <v>0.5</v>
      </c>
      <c r="CK36" s="734">
        <v>2.5</v>
      </c>
      <c r="CL36" s="735" t="s">
        <v>909</v>
      </c>
      <c r="CM36" s="736"/>
      <c r="CN36" s="734"/>
      <c r="CO36" s="734"/>
      <c r="CP36" s="734"/>
      <c r="CQ36" s="734"/>
      <c r="CR36" s="734"/>
      <c r="CS36" s="734"/>
      <c r="CT36" s="734"/>
      <c r="CU36" s="734"/>
      <c r="CV36" s="734"/>
      <c r="CW36" s="734"/>
      <c r="CX36" s="734"/>
      <c r="CY36" s="734"/>
      <c r="CZ36" s="735"/>
      <c r="DA36" s="325">
        <v>32</v>
      </c>
      <c r="DB36" s="734">
        <v>1.5</v>
      </c>
      <c r="DC36" s="734">
        <v>0.5</v>
      </c>
      <c r="DD36" s="734">
        <v>0.2</v>
      </c>
      <c r="DE36" s="734">
        <v>1.75</v>
      </c>
      <c r="DF36" s="734">
        <v>2</v>
      </c>
      <c r="DG36" s="734">
        <v>0.5</v>
      </c>
      <c r="DH36" s="735">
        <v>1</v>
      </c>
      <c r="DI36" s="736"/>
      <c r="DJ36" s="734"/>
      <c r="DK36" s="734"/>
      <c r="DL36" s="734"/>
      <c r="DM36" s="734"/>
      <c r="DN36" s="734"/>
    </row>
    <row r="37" spans="1:138">
      <c r="BI37" s="713">
        <v>33</v>
      </c>
      <c r="BJ37" s="324">
        <v>36</v>
      </c>
      <c r="BK37" s="324" t="s">
        <v>916</v>
      </c>
      <c r="BL37" s="324" t="s">
        <v>916</v>
      </c>
      <c r="BM37" s="324" t="s">
        <v>916</v>
      </c>
      <c r="BN37" s="324" t="s">
        <v>916</v>
      </c>
      <c r="BO37" s="324" t="s">
        <v>916</v>
      </c>
      <c r="BP37" s="324" t="s">
        <v>916</v>
      </c>
      <c r="BQ37" s="324" t="s">
        <v>916</v>
      </c>
      <c r="BR37" s="324" t="s">
        <v>916</v>
      </c>
      <c r="BS37" s="324" t="s">
        <v>916</v>
      </c>
      <c r="BT37" s="324">
        <v>3.2</v>
      </c>
      <c r="BU37" s="324" t="s">
        <v>916</v>
      </c>
      <c r="BV37" s="324" t="s">
        <v>916</v>
      </c>
      <c r="BW37" s="324" t="s">
        <v>916</v>
      </c>
      <c r="BX37" s="734" t="s">
        <v>916</v>
      </c>
      <c r="BY37" s="734" t="s">
        <v>916</v>
      </c>
      <c r="BZ37" s="734" t="s">
        <v>916</v>
      </c>
      <c r="CA37" s="734">
        <v>2.4</v>
      </c>
      <c r="CB37" s="734" t="s">
        <v>916</v>
      </c>
      <c r="CC37" s="734">
        <v>4.5</v>
      </c>
      <c r="CD37" s="734" t="s">
        <v>916</v>
      </c>
      <c r="CE37" s="734">
        <v>10</v>
      </c>
      <c r="CF37" s="734" t="s">
        <v>916</v>
      </c>
      <c r="CG37" s="734" t="s">
        <v>916</v>
      </c>
      <c r="CH37" s="734" t="s">
        <v>916</v>
      </c>
      <c r="CI37" s="734" t="s">
        <v>916</v>
      </c>
      <c r="CJ37" s="734" t="s">
        <v>916</v>
      </c>
      <c r="CK37" s="734">
        <v>2.5</v>
      </c>
      <c r="CL37" s="735" t="s">
        <v>916</v>
      </c>
      <c r="CM37" s="736"/>
      <c r="CN37" s="734"/>
      <c r="CO37" s="734"/>
      <c r="CP37" s="734"/>
      <c r="CQ37" s="734"/>
      <c r="CR37" s="734"/>
      <c r="CS37" s="734"/>
      <c r="CT37" s="734"/>
      <c r="CU37" s="734"/>
      <c r="CV37" s="734"/>
      <c r="CW37" s="734"/>
      <c r="CX37" s="734"/>
      <c r="CY37" s="734"/>
      <c r="CZ37" s="735"/>
      <c r="DA37" s="325">
        <v>33</v>
      </c>
      <c r="DB37" s="734">
        <v>2</v>
      </c>
      <c r="DC37" s="734">
        <v>2.5</v>
      </c>
      <c r="DD37" s="734">
        <v>0.2</v>
      </c>
      <c r="DE37" s="734">
        <v>1.5</v>
      </c>
      <c r="DF37" s="734">
        <v>3</v>
      </c>
      <c r="DG37" s="734">
        <v>0.15</v>
      </c>
      <c r="DH37" s="735">
        <v>2</v>
      </c>
      <c r="DI37" s="736"/>
      <c r="DJ37" s="734"/>
      <c r="DK37" s="734"/>
      <c r="DL37" s="734"/>
      <c r="DM37" s="734"/>
      <c r="DN37" s="734"/>
    </row>
    <row r="38" spans="1:138">
      <c r="BI38" s="741"/>
      <c r="BJ38" s="741"/>
      <c r="BK38" s="741"/>
      <c r="BL38" s="741"/>
      <c r="BM38" s="741"/>
      <c r="BN38" s="741"/>
      <c r="BO38" s="741"/>
      <c r="BP38" s="741"/>
      <c r="BQ38" s="741"/>
      <c r="BR38" s="741"/>
      <c r="BS38" s="741"/>
      <c r="BT38" s="741"/>
      <c r="BU38" s="741"/>
      <c r="BV38" s="741"/>
      <c r="BW38" s="741"/>
      <c r="BX38" s="742"/>
      <c r="BY38" s="742"/>
      <c r="BZ38" s="742"/>
      <c r="CA38" s="742"/>
      <c r="CB38" s="742"/>
      <c r="CC38" s="742"/>
      <c r="CD38" s="742"/>
      <c r="CE38" s="742"/>
      <c r="CF38" s="742"/>
      <c r="CG38" s="742"/>
      <c r="CH38" s="742"/>
      <c r="CI38" s="742"/>
      <c r="CJ38" s="742"/>
      <c r="CK38" s="742"/>
      <c r="CL38" s="742"/>
      <c r="CM38" s="742"/>
      <c r="CN38" s="742"/>
      <c r="CO38" s="742"/>
      <c r="CP38" s="742"/>
      <c r="CQ38" s="742"/>
      <c r="CR38" s="742"/>
      <c r="CS38" s="742"/>
      <c r="CT38" s="742"/>
      <c r="CU38" s="742"/>
      <c r="CV38" s="742"/>
      <c r="CW38" s="742"/>
      <c r="CX38" s="742"/>
      <c r="CY38" s="742"/>
      <c r="CZ38" s="743"/>
      <c r="DA38" s="325">
        <v>34</v>
      </c>
      <c r="DB38" s="734" t="s">
        <v>909</v>
      </c>
      <c r="DC38" s="734">
        <v>2</v>
      </c>
      <c r="DD38" s="734">
        <v>0.25</v>
      </c>
      <c r="DE38" s="734">
        <v>1</v>
      </c>
      <c r="DF38" s="734">
        <v>2.75</v>
      </c>
      <c r="DG38" s="734">
        <v>0.2</v>
      </c>
      <c r="DH38" s="735">
        <v>1</v>
      </c>
      <c r="DI38" s="742"/>
      <c r="DJ38" s="742"/>
      <c r="DK38" s="742"/>
      <c r="DL38" s="742"/>
      <c r="DM38" s="742"/>
      <c r="DN38" s="742"/>
    </row>
    <row r="39" spans="1:138">
      <c r="BI39" s="741"/>
      <c r="BJ39" s="741"/>
      <c r="BK39" s="741"/>
      <c r="BL39" s="741"/>
      <c r="BM39" s="741"/>
      <c r="BN39" s="741"/>
      <c r="BO39" s="741"/>
      <c r="BP39" s="741"/>
      <c r="BQ39" s="741"/>
      <c r="BR39" s="741"/>
      <c r="BS39" s="741"/>
      <c r="BT39" s="741"/>
      <c r="BU39" s="741"/>
      <c r="BV39" s="741"/>
      <c r="BW39" s="741"/>
      <c r="BX39" s="742"/>
      <c r="BY39" s="742"/>
      <c r="BZ39" s="742"/>
      <c r="CA39" s="742"/>
      <c r="CB39" s="742"/>
      <c r="CC39" s="742"/>
      <c r="CD39" s="742"/>
      <c r="CE39" s="742"/>
      <c r="CF39" s="742"/>
      <c r="CG39" s="742"/>
      <c r="CH39" s="742"/>
      <c r="CI39" s="742"/>
      <c r="CJ39" s="742"/>
      <c r="CK39" s="742"/>
      <c r="CL39" s="742"/>
      <c r="CM39" s="742"/>
      <c r="CN39" s="742"/>
      <c r="CO39" s="742"/>
      <c r="CP39" s="742"/>
      <c r="CQ39" s="742"/>
      <c r="CR39" s="742"/>
      <c r="CS39" s="742"/>
      <c r="CT39" s="742"/>
      <c r="CU39" s="742"/>
      <c r="CV39" s="742"/>
      <c r="CW39" s="742"/>
      <c r="CX39" s="742"/>
      <c r="CY39" s="742"/>
      <c r="CZ39" s="744"/>
      <c r="DA39" s="325">
        <v>35</v>
      </c>
      <c r="DB39" s="734">
        <v>1</v>
      </c>
      <c r="DC39" s="734">
        <v>0.5</v>
      </c>
      <c r="DD39" s="734">
        <v>0.25</v>
      </c>
      <c r="DE39" s="734">
        <v>0.6</v>
      </c>
      <c r="DF39" s="734">
        <v>36</v>
      </c>
      <c r="DG39" s="734">
        <v>0.2</v>
      </c>
      <c r="DH39" s="735" t="s">
        <v>917</v>
      </c>
      <c r="DI39" s="742"/>
      <c r="DJ39" s="742"/>
      <c r="DK39" s="742"/>
      <c r="DL39" s="742"/>
      <c r="DM39" s="742"/>
      <c r="DN39" s="742"/>
    </row>
    <row r="40" spans="1:138" ht="16" thickBot="1">
      <c r="BI40" s="316"/>
      <c r="BJ40" s="316"/>
      <c r="BK40" s="316"/>
      <c r="BL40" s="316"/>
      <c r="BM40" s="316"/>
      <c r="BN40" s="316"/>
      <c r="BO40" s="316"/>
      <c r="BP40" s="316"/>
      <c r="BQ40" s="316"/>
      <c r="BR40" s="316"/>
      <c r="BS40" s="316"/>
      <c r="BT40" s="316"/>
      <c r="BU40" s="316"/>
      <c r="BV40" s="316"/>
      <c r="BW40" s="316"/>
      <c r="BX40" s="745"/>
      <c r="BY40" s="745"/>
      <c r="BZ40" s="745"/>
      <c r="CA40" s="745"/>
      <c r="CB40" s="745"/>
      <c r="CC40" s="745"/>
      <c r="CD40" s="745"/>
      <c r="CE40" s="745"/>
      <c r="CF40" s="745"/>
      <c r="CG40" s="745"/>
      <c r="CH40" s="745"/>
      <c r="CI40" s="745"/>
      <c r="CJ40" s="745"/>
      <c r="CK40" s="745"/>
      <c r="CL40" s="745"/>
      <c r="CM40" s="745"/>
      <c r="CN40" s="745"/>
      <c r="CO40" s="745"/>
      <c r="CP40" s="745"/>
      <c r="CQ40" s="745"/>
      <c r="CR40" s="745"/>
      <c r="CS40" s="745"/>
      <c r="CT40" s="745"/>
      <c r="CU40" s="745"/>
      <c r="CV40" s="745"/>
      <c r="CW40" s="745"/>
      <c r="CX40" s="745"/>
      <c r="CY40" s="745"/>
      <c r="CZ40" s="745"/>
      <c r="DA40" s="746"/>
      <c r="DB40" s="745"/>
      <c r="DC40" s="745"/>
      <c r="DD40" s="745"/>
      <c r="DE40" s="745"/>
      <c r="DF40" s="745"/>
      <c r="DG40" s="745"/>
      <c r="DH40" s="745"/>
      <c r="DI40" s="745"/>
      <c r="DJ40" s="745"/>
      <c r="DK40" s="745"/>
      <c r="DL40" s="745"/>
      <c r="DM40" s="745"/>
      <c r="DN40" s="745"/>
    </row>
    <row r="41" spans="1:138" ht="86" thickBot="1">
      <c r="A41" s="309" t="s">
        <v>260</v>
      </c>
      <c r="B41" s="747" t="s">
        <v>367</v>
      </c>
      <c r="C41" s="716" t="s">
        <v>416</v>
      </c>
      <c r="D41" s="717" t="s">
        <v>428</v>
      </c>
      <c r="E41" s="717" t="s">
        <v>444</v>
      </c>
      <c r="F41" s="717" t="s">
        <v>455</v>
      </c>
      <c r="G41" s="717" t="s">
        <v>465</v>
      </c>
      <c r="H41" s="717" t="s">
        <v>477</v>
      </c>
      <c r="I41" s="717" t="s">
        <v>489</v>
      </c>
      <c r="J41" s="717" t="s">
        <v>502</v>
      </c>
      <c r="K41" s="717" t="s">
        <v>513</v>
      </c>
      <c r="L41" s="717" t="s">
        <v>526</v>
      </c>
      <c r="M41" s="748" t="s">
        <v>536</v>
      </c>
      <c r="N41" s="723" t="s">
        <v>368</v>
      </c>
      <c r="O41" s="720" t="s">
        <v>417</v>
      </c>
      <c r="P41" s="721" t="s">
        <v>429</v>
      </c>
      <c r="Q41" s="721" t="s">
        <v>445</v>
      </c>
      <c r="R41" s="721" t="s">
        <v>456</v>
      </c>
      <c r="S41" s="721" t="s">
        <v>466</v>
      </c>
      <c r="T41" s="721" t="s">
        <v>478</v>
      </c>
      <c r="U41" s="721" t="s">
        <v>490</v>
      </c>
      <c r="V41" s="721" t="s">
        <v>429</v>
      </c>
      <c r="W41" s="722" t="s">
        <v>445</v>
      </c>
      <c r="X41" s="719" t="s">
        <v>370</v>
      </c>
      <c r="Y41" s="720" t="s">
        <v>918</v>
      </c>
      <c r="Z41" s="721" t="s">
        <v>432</v>
      </c>
      <c r="AA41" s="721" t="s">
        <v>919</v>
      </c>
      <c r="AB41" s="721" t="s">
        <v>447</v>
      </c>
      <c r="AC41" s="721" t="s">
        <v>468</v>
      </c>
      <c r="AD41" s="721" t="s">
        <v>894</v>
      </c>
      <c r="AE41" s="721" t="s">
        <v>920</v>
      </c>
      <c r="AF41" s="721" t="s">
        <v>504</v>
      </c>
      <c r="AG41" s="721" t="s">
        <v>921</v>
      </c>
      <c r="AH41" s="721" t="s">
        <v>922</v>
      </c>
      <c r="AI41" s="721" t="s">
        <v>537</v>
      </c>
      <c r="AJ41" s="721" t="s">
        <v>898</v>
      </c>
      <c r="AK41" s="721" t="s">
        <v>551</v>
      </c>
      <c r="AL41" s="721" t="s">
        <v>558</v>
      </c>
      <c r="AM41" s="721" t="s">
        <v>496</v>
      </c>
      <c r="AN41" s="721" t="s">
        <v>923</v>
      </c>
      <c r="AO41" s="721" t="s">
        <v>924</v>
      </c>
      <c r="AP41" s="721" t="s">
        <v>925</v>
      </c>
      <c r="AQ41" s="721" t="s">
        <v>588</v>
      </c>
      <c r="AR41" s="721" t="s">
        <v>597</v>
      </c>
      <c r="AS41" s="721" t="s">
        <v>607</v>
      </c>
      <c r="AT41" s="721" t="s">
        <v>900</v>
      </c>
      <c r="AU41" s="721" t="s">
        <v>618</v>
      </c>
      <c r="AV41" s="721" t="s">
        <v>432</v>
      </c>
      <c r="AW41" s="721" t="s">
        <v>926</v>
      </c>
      <c r="AX41" s="721" t="s">
        <v>927</v>
      </c>
      <c r="AY41" s="721" t="s">
        <v>928</v>
      </c>
      <c r="AZ41" s="721" t="s">
        <v>583</v>
      </c>
      <c r="BA41" s="721" t="s">
        <v>647</v>
      </c>
      <c r="BB41" s="722" t="s">
        <v>598</v>
      </c>
      <c r="BC41" s="635" t="s">
        <v>372</v>
      </c>
      <c r="BD41" s="720" t="s">
        <v>421</v>
      </c>
      <c r="BE41" s="721" t="s">
        <v>433</v>
      </c>
      <c r="BF41" s="721" t="s">
        <v>447</v>
      </c>
      <c r="BG41" s="721" t="s">
        <v>457</v>
      </c>
      <c r="BH41" s="721" t="s">
        <v>469</v>
      </c>
      <c r="BI41" s="721" t="s">
        <v>445</v>
      </c>
      <c r="BJ41" s="721" t="s">
        <v>494</v>
      </c>
      <c r="BK41" s="721" t="s">
        <v>506</v>
      </c>
      <c r="BL41" s="721" t="s">
        <v>517</v>
      </c>
      <c r="BM41" s="721" t="s">
        <v>529</v>
      </c>
      <c r="BN41" s="721" t="s">
        <v>496</v>
      </c>
      <c r="BO41" s="721" t="s">
        <v>545</v>
      </c>
      <c r="BP41" s="721" t="s">
        <v>444</v>
      </c>
      <c r="BQ41" s="721" t="s">
        <v>465</v>
      </c>
      <c r="BR41" s="721" t="s">
        <v>477</v>
      </c>
      <c r="BS41" s="721" t="s">
        <v>489</v>
      </c>
      <c r="BT41" s="721" t="s">
        <v>502</v>
      </c>
      <c r="BU41" s="635" t="s">
        <v>373</v>
      </c>
      <c r="BV41" s="721" t="s">
        <v>422</v>
      </c>
      <c r="BW41" s="721" t="s">
        <v>434</v>
      </c>
      <c r="BX41" s="721" t="s">
        <v>433</v>
      </c>
      <c r="BY41" s="721" t="s">
        <v>929</v>
      </c>
      <c r="BZ41" s="721" t="s">
        <v>470</v>
      </c>
      <c r="CA41" s="721" t="s">
        <v>481</v>
      </c>
      <c r="CB41" s="721" t="s">
        <v>495</v>
      </c>
      <c r="CC41" s="721" t="s">
        <v>507</v>
      </c>
      <c r="CD41" s="721" t="s">
        <v>518</v>
      </c>
      <c r="CE41" s="635" t="s">
        <v>930</v>
      </c>
      <c r="CF41" s="718" t="s">
        <v>423</v>
      </c>
      <c r="CG41" s="749" t="s">
        <v>435</v>
      </c>
      <c r="CH41" s="750" t="s">
        <v>442</v>
      </c>
      <c r="CI41" s="750" t="s">
        <v>929</v>
      </c>
      <c r="CJ41" s="750" t="s">
        <v>470</v>
      </c>
      <c r="CK41" s="750" t="s">
        <v>481</v>
      </c>
      <c r="CL41" s="750" t="s">
        <v>495</v>
      </c>
      <c r="CM41" s="750" t="s">
        <v>507</v>
      </c>
      <c r="CN41" s="750" t="s">
        <v>518</v>
      </c>
      <c r="CO41" s="750" t="s">
        <v>530</v>
      </c>
      <c r="CP41" s="750" t="s">
        <v>538</v>
      </c>
      <c r="CQ41" s="750" t="s">
        <v>546</v>
      </c>
      <c r="CR41" s="750" t="s">
        <v>468</v>
      </c>
      <c r="CS41" s="750" t="s">
        <v>559</v>
      </c>
      <c r="CT41" s="750" t="s">
        <v>507</v>
      </c>
      <c r="CU41" s="750" t="s">
        <v>518</v>
      </c>
      <c r="CV41" s="750" t="s">
        <v>577</v>
      </c>
      <c r="CW41" s="750" t="s">
        <v>584</v>
      </c>
      <c r="CX41" s="750" t="s">
        <v>589</v>
      </c>
      <c r="CY41" s="751"/>
      <c r="CZ41" s="751"/>
      <c r="DA41" s="751"/>
      <c r="DB41" s="751"/>
      <c r="DC41" s="751"/>
      <c r="DD41" s="751"/>
      <c r="DE41" s="751"/>
      <c r="DF41" s="751"/>
      <c r="DG41" s="751"/>
      <c r="DH41" s="752" t="s">
        <v>917</v>
      </c>
      <c r="DI41" s="752"/>
      <c r="DJ41" s="752"/>
      <c r="DK41" s="752"/>
      <c r="DL41" s="752"/>
      <c r="DM41" s="752"/>
      <c r="DN41" s="752"/>
      <c r="EA41"/>
      <c r="EB41"/>
      <c r="EC41"/>
      <c r="ED41"/>
      <c r="EE41"/>
      <c r="EF41"/>
      <c r="EG41"/>
    </row>
    <row r="42" spans="1:138" ht="16">
      <c r="A42" s="313" t="s">
        <v>169</v>
      </c>
      <c r="B42" s="711"/>
      <c r="C42" s="655">
        <v>287.44444444444446</v>
      </c>
      <c r="D42" s="655">
        <v>34.96153846153846</v>
      </c>
      <c r="E42" s="655">
        <v>7.6724137931034484</v>
      </c>
      <c r="F42" s="655">
        <v>8.5903225806451591</v>
      </c>
      <c r="G42" s="655">
        <v>14.008620689655173</v>
      </c>
      <c r="H42" s="655">
        <v>23.343750000000014</v>
      </c>
      <c r="I42" s="655">
        <v>0.21190476190476196</v>
      </c>
      <c r="J42" s="655">
        <v>3.6</v>
      </c>
      <c r="K42" s="655">
        <v>503.9375</v>
      </c>
      <c r="L42" s="655">
        <v>1.25</v>
      </c>
      <c r="M42" s="655">
        <v>24</v>
      </c>
      <c r="N42" s="753"/>
      <c r="O42" s="754">
        <v>3.0303571428571425</v>
      </c>
      <c r="P42" s="754">
        <v>4.612499999999998</v>
      </c>
      <c r="Q42" s="754">
        <v>15.163043478260869</v>
      </c>
      <c r="R42" s="754">
        <v>1.6370370370370371</v>
      </c>
      <c r="S42" s="754">
        <v>5.1166666666666663</v>
      </c>
      <c r="T42" s="754">
        <v>2.2999999999999998</v>
      </c>
      <c r="U42" s="754">
        <v>24.71875</v>
      </c>
      <c r="V42" s="754">
        <v>5.5574999999999992</v>
      </c>
      <c r="W42" s="755">
        <v>5.9823529411764707</v>
      </c>
      <c r="X42" s="756"/>
      <c r="Y42" s="655">
        <v>1.2586206896551724</v>
      </c>
      <c r="Z42" s="655">
        <v>0.2190476190476191</v>
      </c>
      <c r="AA42" s="655">
        <v>0.19230769230769224</v>
      </c>
      <c r="AB42" s="655">
        <v>0.36538461538461525</v>
      </c>
      <c r="AC42" s="655">
        <v>0.27916666666666673</v>
      </c>
      <c r="AD42" s="655">
        <v>1.5625</v>
      </c>
      <c r="AE42" s="655">
        <v>1.25</v>
      </c>
      <c r="AF42" s="655">
        <v>1</v>
      </c>
      <c r="AG42" s="655">
        <v>0.68333333333333324</v>
      </c>
      <c r="AH42" s="655">
        <v>0.5</v>
      </c>
      <c r="AI42" s="655">
        <v>3.896551724137931</v>
      </c>
      <c r="AJ42" s="655">
        <v>0.1</v>
      </c>
      <c r="AK42" s="655" t="s">
        <v>439</v>
      </c>
      <c r="AL42" s="655">
        <v>3</v>
      </c>
      <c r="AM42" s="655">
        <v>3.1304347826086958</v>
      </c>
      <c r="AN42" s="655">
        <v>19.696428571428573</v>
      </c>
      <c r="AO42" s="655">
        <v>8.1749999999999989</v>
      </c>
      <c r="AP42" s="655">
        <v>11.932758620689658</v>
      </c>
      <c r="AQ42" s="655">
        <v>2.2266666666666666</v>
      </c>
      <c r="AR42" s="655" t="s">
        <v>439</v>
      </c>
      <c r="AS42" s="655">
        <v>4.7785714285714294</v>
      </c>
      <c r="AT42" s="655">
        <v>0.5</v>
      </c>
      <c r="AU42" s="655">
        <v>4.8899999999999997</v>
      </c>
      <c r="AV42" s="655">
        <v>0.27499999999999986</v>
      </c>
      <c r="AW42" s="655">
        <v>0.22045454545454543</v>
      </c>
      <c r="AX42" s="655">
        <v>21.26923076923077</v>
      </c>
      <c r="AY42" s="655">
        <v>7.8240740740740726</v>
      </c>
      <c r="AZ42" s="655">
        <v>8.6717391304347817</v>
      </c>
      <c r="BA42" s="655">
        <v>1.9099999999999997</v>
      </c>
      <c r="BB42" s="655" t="s">
        <v>439</v>
      </c>
      <c r="BC42" s="746"/>
      <c r="BD42" s="655">
        <v>0.90571428571428625</v>
      </c>
      <c r="BE42" s="655">
        <v>0.26357142857142846</v>
      </c>
      <c r="BF42" s="655">
        <v>0.71607142857142869</v>
      </c>
      <c r="BG42" s="655">
        <v>1.040909090909091</v>
      </c>
      <c r="BH42" s="655">
        <v>2.963888888888889</v>
      </c>
      <c r="BI42" s="655">
        <v>6.8738095238095207</v>
      </c>
      <c r="BJ42" s="655">
        <v>1.1000000000000001</v>
      </c>
      <c r="BK42" s="655">
        <v>0.78999999999999992</v>
      </c>
      <c r="BL42" s="655">
        <v>0.36624999999999991</v>
      </c>
      <c r="BM42" s="655">
        <v>1.1564705882352941</v>
      </c>
      <c r="BN42" s="655">
        <v>1.934375</v>
      </c>
      <c r="BO42" s="655">
        <v>6.2333333333333334</v>
      </c>
      <c r="BP42" s="655">
        <v>2.5933333333333319</v>
      </c>
      <c r="BQ42" s="655">
        <v>8.6672413793103438</v>
      </c>
      <c r="BR42" s="655">
        <v>0.38750000000000001</v>
      </c>
      <c r="BS42" s="655">
        <v>0.23739130434782613</v>
      </c>
      <c r="BT42" s="655">
        <v>1</v>
      </c>
      <c r="BU42" s="757"/>
      <c r="BV42" s="655">
        <v>1.8879310344827587</v>
      </c>
      <c r="BW42" s="655">
        <v>1.2833333333333343</v>
      </c>
      <c r="BX42" s="655">
        <v>0.2349999999999999</v>
      </c>
      <c r="BY42" s="655">
        <v>4.0666666666666664</v>
      </c>
      <c r="BZ42" s="655">
        <v>5.1275862068965514</v>
      </c>
      <c r="CA42" s="655">
        <v>3.1790322580645163</v>
      </c>
      <c r="CB42" s="655" t="s">
        <v>908</v>
      </c>
      <c r="CC42" s="655">
        <v>6.4537037037037015</v>
      </c>
      <c r="CD42" s="730">
        <v>3.710714285714285</v>
      </c>
      <c r="CE42" s="746"/>
      <c r="CF42" s="758">
        <v>2.1666666666666665</v>
      </c>
      <c r="CG42" s="660">
        <v>1.963333333333334</v>
      </c>
      <c r="CH42" s="660">
        <v>0.23499999999999988</v>
      </c>
      <c r="CI42" s="660">
        <v>4.0178571428571432</v>
      </c>
      <c r="CJ42" s="660">
        <v>5.84</v>
      </c>
      <c r="CK42" s="660">
        <v>3.7293103448275864</v>
      </c>
      <c r="CL42" s="660" t="s">
        <v>908</v>
      </c>
      <c r="CM42" s="660">
        <v>3.14642857142857</v>
      </c>
      <c r="CN42" s="660">
        <v>9.6884615384615369</v>
      </c>
      <c r="CO42" s="660">
        <v>2</v>
      </c>
      <c r="CP42" s="660">
        <v>1</v>
      </c>
      <c r="CQ42" s="660">
        <v>0.62777777777777777</v>
      </c>
      <c r="CR42" s="660">
        <v>0.31666666666666665</v>
      </c>
      <c r="CS42" s="660">
        <v>5.4444444444444446</v>
      </c>
      <c r="CT42" s="660">
        <v>6.3</v>
      </c>
      <c r="CU42" s="660">
        <v>17.016666666666666</v>
      </c>
      <c r="CV42" s="660">
        <v>2</v>
      </c>
      <c r="CW42" s="660" t="s">
        <v>439</v>
      </c>
      <c r="CX42" s="660">
        <v>5.666666666666667</v>
      </c>
      <c r="CY42" s="324"/>
      <c r="CZ42" s="324"/>
      <c r="DA42" s="324"/>
      <c r="DB42" s="324"/>
      <c r="DC42" s="324"/>
      <c r="DD42" s="324"/>
      <c r="DE42" s="324"/>
      <c r="DF42" s="324"/>
      <c r="DG42" s="324"/>
      <c r="DH42" s="752"/>
      <c r="DI42" s="752"/>
      <c r="DJ42" s="752"/>
      <c r="DK42" s="752"/>
      <c r="DL42" s="752"/>
      <c r="DM42" s="752"/>
      <c r="DN42" s="752"/>
      <c r="EA42"/>
      <c r="EB42"/>
      <c r="EC42"/>
      <c r="ED42"/>
      <c r="EE42"/>
      <c r="EF42"/>
      <c r="EG42"/>
    </row>
    <row r="43" spans="1:138" ht="16">
      <c r="A43" s="317" t="s">
        <v>229</v>
      </c>
      <c r="B43" s="664" t="s">
        <v>426</v>
      </c>
      <c r="C43" s="324" t="s">
        <v>426</v>
      </c>
      <c r="D43" s="324" t="s">
        <v>426</v>
      </c>
      <c r="E43" s="324" t="s">
        <v>426</v>
      </c>
      <c r="F43" s="324" t="s">
        <v>426</v>
      </c>
      <c r="G43" s="324" t="s">
        <v>426</v>
      </c>
      <c r="H43" s="324" t="s">
        <v>426</v>
      </c>
      <c r="I43" s="324" t="s">
        <v>426</v>
      </c>
      <c r="J43" s="324" t="s">
        <v>426</v>
      </c>
      <c r="K43" s="324" t="s">
        <v>426</v>
      </c>
      <c r="L43" s="324" t="s">
        <v>426</v>
      </c>
      <c r="M43" s="324" t="s">
        <v>426</v>
      </c>
      <c r="N43" s="664" t="s">
        <v>426</v>
      </c>
      <c r="O43" s="664" t="s">
        <v>426</v>
      </c>
      <c r="P43" s="664" t="s">
        <v>426</v>
      </c>
      <c r="Q43" s="664" t="s">
        <v>426</v>
      </c>
      <c r="R43" s="664" t="s">
        <v>426</v>
      </c>
      <c r="S43" s="664" t="s">
        <v>426</v>
      </c>
      <c r="T43" s="664" t="s">
        <v>426</v>
      </c>
      <c r="U43" s="664" t="s">
        <v>426</v>
      </c>
      <c r="V43" s="664" t="s">
        <v>426</v>
      </c>
      <c r="W43" s="759" t="s">
        <v>426</v>
      </c>
      <c r="X43" s="760" t="s">
        <v>426</v>
      </c>
      <c r="Y43" s="324" t="s">
        <v>426</v>
      </c>
      <c r="Z43" s="324" t="s">
        <v>426</v>
      </c>
      <c r="AA43" s="324" t="s">
        <v>426</v>
      </c>
      <c r="AB43" s="324" t="s">
        <v>426</v>
      </c>
      <c r="AC43" s="324" t="s">
        <v>426</v>
      </c>
      <c r="AD43" s="324" t="s">
        <v>426</v>
      </c>
      <c r="AE43" s="324" t="s">
        <v>426</v>
      </c>
      <c r="AF43" s="324" t="s">
        <v>426</v>
      </c>
      <c r="AG43" s="324" t="s">
        <v>426</v>
      </c>
      <c r="AH43" s="324" t="s">
        <v>426</v>
      </c>
      <c r="AI43" s="324" t="s">
        <v>426</v>
      </c>
      <c r="AJ43" s="324" t="s">
        <v>426</v>
      </c>
      <c r="AK43" s="324" t="s">
        <v>426</v>
      </c>
      <c r="AL43" s="324" t="s">
        <v>426</v>
      </c>
      <c r="AM43" s="324" t="s">
        <v>426</v>
      </c>
      <c r="AN43" s="324" t="s">
        <v>426</v>
      </c>
      <c r="AO43" s="324" t="s">
        <v>426</v>
      </c>
      <c r="AP43" s="324" t="s">
        <v>426</v>
      </c>
      <c r="AQ43" s="324" t="s">
        <v>426</v>
      </c>
      <c r="AR43" s="324" t="s">
        <v>426</v>
      </c>
      <c r="AS43" s="324" t="s">
        <v>426</v>
      </c>
      <c r="AT43" s="324" t="s">
        <v>426</v>
      </c>
      <c r="AU43" s="324" t="s">
        <v>426</v>
      </c>
      <c r="AV43" s="324" t="s">
        <v>426</v>
      </c>
      <c r="AW43" s="324" t="s">
        <v>426</v>
      </c>
      <c r="AX43" s="324" t="s">
        <v>426</v>
      </c>
      <c r="AY43" s="324" t="s">
        <v>426</v>
      </c>
      <c r="AZ43" s="324" t="s">
        <v>426</v>
      </c>
      <c r="BA43" s="324" t="s">
        <v>426</v>
      </c>
      <c r="BB43" s="324" t="s">
        <v>426</v>
      </c>
      <c r="BC43" s="325" t="s">
        <v>426</v>
      </c>
      <c r="BD43" s="325" t="s">
        <v>426</v>
      </c>
      <c r="BE43" s="325" t="s">
        <v>426</v>
      </c>
      <c r="BF43" s="325" t="s">
        <v>426</v>
      </c>
      <c r="BG43" s="325" t="s">
        <v>426</v>
      </c>
      <c r="BH43" s="325" t="s">
        <v>426</v>
      </c>
      <c r="BI43" s="325" t="s">
        <v>426</v>
      </c>
      <c r="BJ43" s="325" t="s">
        <v>426</v>
      </c>
      <c r="BK43" s="325" t="s">
        <v>426</v>
      </c>
      <c r="BL43" s="325" t="s">
        <v>426</v>
      </c>
      <c r="BM43" s="325" t="s">
        <v>426</v>
      </c>
      <c r="BN43" s="325" t="s">
        <v>426</v>
      </c>
      <c r="BO43" s="325" t="s">
        <v>426</v>
      </c>
      <c r="BP43" s="325" t="s">
        <v>426</v>
      </c>
      <c r="BQ43" s="325" t="s">
        <v>426</v>
      </c>
      <c r="BR43" s="325" t="s">
        <v>426</v>
      </c>
      <c r="BS43" s="325" t="s">
        <v>426</v>
      </c>
      <c r="BT43" s="325" t="s">
        <v>426</v>
      </c>
      <c r="BU43" s="325" t="s">
        <v>426</v>
      </c>
      <c r="BV43" s="325" t="s">
        <v>426</v>
      </c>
      <c r="BW43" s="325" t="s">
        <v>426</v>
      </c>
      <c r="BX43" s="325" t="s">
        <v>426</v>
      </c>
      <c r="BY43" s="325" t="s">
        <v>426</v>
      </c>
      <c r="BZ43" s="325" t="s">
        <v>426</v>
      </c>
      <c r="CA43" s="325" t="s">
        <v>426</v>
      </c>
      <c r="CB43" s="325" t="s">
        <v>426</v>
      </c>
      <c r="CC43" s="325" t="s">
        <v>426</v>
      </c>
      <c r="CD43" s="732" t="s">
        <v>426</v>
      </c>
      <c r="CE43" s="325" t="s">
        <v>426</v>
      </c>
      <c r="CF43" s="325" t="s">
        <v>426</v>
      </c>
      <c r="CG43" s="325" t="s">
        <v>426</v>
      </c>
      <c r="CH43" s="325" t="s">
        <v>426</v>
      </c>
      <c r="CI43" s="325" t="s">
        <v>426</v>
      </c>
      <c r="CJ43" s="325" t="s">
        <v>426</v>
      </c>
      <c r="CK43" s="325" t="s">
        <v>426</v>
      </c>
      <c r="CL43" s="325" t="s">
        <v>426</v>
      </c>
      <c r="CM43" s="325" t="s">
        <v>426</v>
      </c>
      <c r="CN43" s="325" t="s">
        <v>426</v>
      </c>
      <c r="CO43" s="325" t="s">
        <v>426</v>
      </c>
      <c r="CP43" s="325" t="s">
        <v>426</v>
      </c>
      <c r="CQ43" s="325" t="s">
        <v>426</v>
      </c>
      <c r="CR43" s="325" t="s">
        <v>426</v>
      </c>
      <c r="CS43" s="325" t="s">
        <v>426</v>
      </c>
      <c r="CT43" s="325" t="s">
        <v>426</v>
      </c>
      <c r="CU43" s="325" t="s">
        <v>426</v>
      </c>
      <c r="CV43" s="325" t="s">
        <v>426</v>
      </c>
      <c r="CW43" s="325" t="s">
        <v>426</v>
      </c>
      <c r="CX43" s="325" t="s">
        <v>426</v>
      </c>
      <c r="CY43" s="324"/>
      <c r="CZ43" s="324"/>
      <c r="DA43" s="324"/>
      <c r="DB43" s="324"/>
      <c r="DC43" s="324"/>
      <c r="DD43" s="324"/>
      <c r="DE43" s="324"/>
      <c r="DF43" s="324"/>
      <c r="DG43" s="324"/>
      <c r="DH43" s="752"/>
      <c r="DI43" s="752"/>
      <c r="DJ43" s="752"/>
      <c r="DK43" s="752"/>
      <c r="DL43" s="752"/>
      <c r="DM43" s="752"/>
      <c r="DN43" s="752"/>
      <c r="EA43"/>
      <c r="EB43"/>
      <c r="EC43"/>
      <c r="ED43"/>
      <c r="EE43"/>
      <c r="EF43"/>
      <c r="EG43"/>
    </row>
    <row r="44" spans="1:138" ht="16">
      <c r="A44" s="319" t="s">
        <v>230</v>
      </c>
      <c r="B44" s="713">
        <v>1</v>
      </c>
      <c r="C44" s="734">
        <v>72</v>
      </c>
      <c r="D44" s="734">
        <v>8</v>
      </c>
      <c r="E44" s="734">
        <v>1</v>
      </c>
      <c r="F44" s="734">
        <v>1</v>
      </c>
      <c r="G44" s="734">
        <v>1</v>
      </c>
      <c r="H44" s="734">
        <v>1</v>
      </c>
      <c r="I44" s="734">
        <v>0.5</v>
      </c>
      <c r="J44" s="734">
        <v>8</v>
      </c>
      <c r="K44" s="734">
        <v>8</v>
      </c>
      <c r="L44" s="734">
        <v>2</v>
      </c>
      <c r="M44" s="734">
        <v>24</v>
      </c>
      <c r="N44" s="713">
        <v>1</v>
      </c>
      <c r="O44" s="324">
        <v>0.25</v>
      </c>
      <c r="P44" s="324">
        <v>0.25</v>
      </c>
      <c r="Q44" s="324">
        <v>0.25</v>
      </c>
      <c r="R44" s="324">
        <v>0.25</v>
      </c>
      <c r="S44" s="324">
        <v>2</v>
      </c>
      <c r="T44" s="324">
        <v>2</v>
      </c>
      <c r="U44" s="324">
        <v>10</v>
      </c>
      <c r="V44" s="330" t="s">
        <v>909</v>
      </c>
      <c r="W44" s="732" t="s">
        <v>909</v>
      </c>
      <c r="X44" s="684">
        <v>1</v>
      </c>
      <c r="Y44" s="324">
        <v>1.5</v>
      </c>
      <c r="Z44" s="324">
        <v>0.5</v>
      </c>
      <c r="AA44" s="324">
        <v>0.25</v>
      </c>
      <c r="AB44" s="324">
        <v>0.25</v>
      </c>
      <c r="AC44" s="324" t="s">
        <v>909</v>
      </c>
      <c r="AD44" s="324">
        <v>4</v>
      </c>
      <c r="AE44" s="324" t="s">
        <v>909</v>
      </c>
      <c r="AF44" s="324" t="s">
        <v>909</v>
      </c>
      <c r="AG44" s="324" t="s">
        <v>909</v>
      </c>
      <c r="AH44" s="324" t="s">
        <v>909</v>
      </c>
      <c r="AI44" s="324">
        <v>1.5</v>
      </c>
      <c r="AJ44" s="324" t="s">
        <v>909</v>
      </c>
      <c r="AK44" s="324" t="s">
        <v>909</v>
      </c>
      <c r="AL44" s="324" t="s">
        <v>909</v>
      </c>
      <c r="AM44" s="324">
        <v>4</v>
      </c>
      <c r="AN44" s="324">
        <v>6</v>
      </c>
      <c r="AO44" s="324">
        <v>0.5</v>
      </c>
      <c r="AP44" s="324">
        <v>0.5</v>
      </c>
      <c r="AQ44" s="324">
        <v>2</v>
      </c>
      <c r="AR44" s="324" t="s">
        <v>909</v>
      </c>
      <c r="AS44" s="324" t="s">
        <v>909</v>
      </c>
      <c r="AT44" s="324" t="s">
        <v>909</v>
      </c>
      <c r="AU44" s="324">
        <v>4.5</v>
      </c>
      <c r="AV44" s="324">
        <v>0.5</v>
      </c>
      <c r="AW44" s="324">
        <v>0.25</v>
      </c>
      <c r="AX44" s="324">
        <v>6</v>
      </c>
      <c r="AY44" s="324">
        <v>0.5</v>
      </c>
      <c r="AZ44" s="324">
        <v>0.5</v>
      </c>
      <c r="BA44" s="324">
        <v>2</v>
      </c>
      <c r="BB44" s="324" t="s">
        <v>909</v>
      </c>
      <c r="BC44" s="684">
        <v>1</v>
      </c>
      <c r="BD44" s="324">
        <v>0.5</v>
      </c>
      <c r="BE44" s="324">
        <v>0.25</v>
      </c>
      <c r="BF44" s="324">
        <v>0.5</v>
      </c>
      <c r="BG44" s="324" t="s">
        <v>909</v>
      </c>
      <c r="BH44" s="324" t="s">
        <v>909</v>
      </c>
      <c r="BI44" s="324" t="s">
        <v>909</v>
      </c>
      <c r="BJ44" s="324">
        <v>0.5</v>
      </c>
      <c r="BK44" s="324">
        <v>2</v>
      </c>
      <c r="BL44" s="324">
        <v>0.25</v>
      </c>
      <c r="BM44" s="324">
        <v>1</v>
      </c>
      <c r="BN44" s="324" t="s">
        <v>909</v>
      </c>
      <c r="BO44" s="324">
        <v>8</v>
      </c>
      <c r="BP44" s="324">
        <v>0.5</v>
      </c>
      <c r="BQ44" s="324">
        <v>0.5</v>
      </c>
      <c r="BR44" s="324" t="s">
        <v>909</v>
      </c>
      <c r="BS44" s="324">
        <v>0.5</v>
      </c>
      <c r="BT44" s="324" t="s">
        <v>909</v>
      </c>
      <c r="BU44" s="324">
        <v>1</v>
      </c>
      <c r="BV44" s="324">
        <v>3</v>
      </c>
      <c r="BW44" s="324">
        <v>0.5</v>
      </c>
      <c r="BX44" s="324">
        <v>0.25</v>
      </c>
      <c r="BY44" s="324">
        <v>3</v>
      </c>
      <c r="BZ44" s="324">
        <v>3</v>
      </c>
      <c r="CA44" s="324">
        <v>6</v>
      </c>
      <c r="CB44" s="324" t="s">
        <v>908</v>
      </c>
      <c r="CC44" s="324">
        <v>3</v>
      </c>
      <c r="CD44" s="732">
        <v>0.5</v>
      </c>
      <c r="CE44" s="324">
        <v>1</v>
      </c>
      <c r="CF44" s="324" t="s">
        <v>909</v>
      </c>
      <c r="CG44" s="324">
        <v>0.5</v>
      </c>
      <c r="CH44" s="324">
        <v>0.25</v>
      </c>
      <c r="CI44" s="324">
        <v>3</v>
      </c>
      <c r="CJ44" s="324">
        <v>12</v>
      </c>
      <c r="CK44" s="324">
        <v>6</v>
      </c>
      <c r="CL44" s="324" t="s">
        <v>908</v>
      </c>
      <c r="CM44" s="324">
        <v>1</v>
      </c>
      <c r="CN44" s="324">
        <v>0.5</v>
      </c>
      <c r="CO44" s="324" t="s">
        <v>909</v>
      </c>
      <c r="CP44" s="324" t="s">
        <v>909</v>
      </c>
      <c r="CQ44" s="324" t="s">
        <v>909</v>
      </c>
      <c r="CR44" s="324" t="s">
        <v>909</v>
      </c>
      <c r="CS44" s="324" t="s">
        <v>909</v>
      </c>
      <c r="CT44" s="324" t="s">
        <v>909</v>
      </c>
      <c r="CU44" s="324" t="s">
        <v>909</v>
      </c>
      <c r="CV44" s="324" t="s">
        <v>909</v>
      </c>
      <c r="CW44" s="324" t="s">
        <v>909</v>
      </c>
      <c r="CX44" s="324" t="s">
        <v>909</v>
      </c>
      <c r="CY44" s="324"/>
      <c r="CZ44" s="324"/>
      <c r="DA44" s="324"/>
      <c r="DB44" s="324"/>
      <c r="DC44" s="324"/>
      <c r="DD44" s="324"/>
      <c r="DE44" s="324"/>
      <c r="DF44" s="324"/>
      <c r="DG44" s="324"/>
      <c r="DH44" s="752"/>
      <c r="DI44" s="752"/>
      <c r="DJ44" s="752"/>
      <c r="DK44" s="752"/>
      <c r="DL44" s="752"/>
      <c r="DM44" s="752"/>
      <c r="DN44" s="752"/>
      <c r="EA44"/>
      <c r="EB44"/>
      <c r="EC44"/>
      <c r="ED44"/>
      <c r="EE44"/>
      <c r="EF44"/>
      <c r="EG44"/>
    </row>
    <row r="45" spans="1:138" ht="16">
      <c r="A45" s="319" t="s">
        <v>231</v>
      </c>
      <c r="B45" s="713">
        <v>2</v>
      </c>
      <c r="C45" s="734" t="s">
        <v>909</v>
      </c>
      <c r="D45" s="734">
        <v>12</v>
      </c>
      <c r="E45" s="734">
        <v>2.5</v>
      </c>
      <c r="F45" s="734">
        <v>4</v>
      </c>
      <c r="G45" s="734" t="s">
        <v>909</v>
      </c>
      <c r="H45" s="734" t="s">
        <v>909</v>
      </c>
      <c r="I45" s="734">
        <v>0.1</v>
      </c>
      <c r="J45" s="734" t="s">
        <v>909</v>
      </c>
      <c r="K45" s="734">
        <v>240</v>
      </c>
      <c r="L45" s="734" t="s">
        <v>909</v>
      </c>
      <c r="M45" s="734" t="s">
        <v>909</v>
      </c>
      <c r="N45" s="713">
        <v>2</v>
      </c>
      <c r="O45" s="324">
        <v>2</v>
      </c>
      <c r="P45" s="324">
        <v>1.5</v>
      </c>
      <c r="Q45" s="324">
        <v>0.5</v>
      </c>
      <c r="R45" s="324">
        <v>1.25</v>
      </c>
      <c r="S45" s="324">
        <v>4</v>
      </c>
      <c r="T45" s="324">
        <v>2</v>
      </c>
      <c r="U45" s="324">
        <v>3</v>
      </c>
      <c r="V45" s="330">
        <v>1</v>
      </c>
      <c r="W45" s="732">
        <v>0.25</v>
      </c>
      <c r="X45" s="684">
        <v>2</v>
      </c>
      <c r="Y45" s="324">
        <v>1</v>
      </c>
      <c r="Z45" s="324">
        <v>0.25</v>
      </c>
      <c r="AA45" s="324">
        <v>0.1</v>
      </c>
      <c r="AB45" s="324">
        <v>0.25</v>
      </c>
      <c r="AC45" s="324" t="s">
        <v>909</v>
      </c>
      <c r="AD45" s="324" t="s">
        <v>912</v>
      </c>
      <c r="AE45" s="324" t="s">
        <v>909</v>
      </c>
      <c r="AF45" s="324" t="s">
        <v>909</v>
      </c>
      <c r="AG45" s="324" t="s">
        <v>909</v>
      </c>
      <c r="AH45" s="324" t="s">
        <v>909</v>
      </c>
      <c r="AI45" s="324">
        <v>1.5</v>
      </c>
      <c r="AJ45" s="324">
        <v>0.1</v>
      </c>
      <c r="AK45" s="324" t="s">
        <v>909</v>
      </c>
      <c r="AL45" s="324" t="s">
        <v>909</v>
      </c>
      <c r="AM45" s="324" t="s">
        <v>912</v>
      </c>
      <c r="AN45" s="324" t="s">
        <v>914</v>
      </c>
      <c r="AO45" s="324">
        <v>0.5</v>
      </c>
      <c r="AP45" s="324">
        <v>0.5</v>
      </c>
      <c r="AQ45" s="324">
        <v>2</v>
      </c>
      <c r="AR45" s="324" t="s">
        <v>909</v>
      </c>
      <c r="AS45" s="324">
        <v>5.5</v>
      </c>
      <c r="AT45" s="324" t="s">
        <v>909</v>
      </c>
      <c r="AU45" s="324">
        <v>3</v>
      </c>
      <c r="AV45" s="324" t="s">
        <v>909</v>
      </c>
      <c r="AW45" s="324" t="s">
        <v>909</v>
      </c>
      <c r="AX45" s="324" t="s">
        <v>909</v>
      </c>
      <c r="AY45" s="324" t="s">
        <v>909</v>
      </c>
      <c r="AZ45" s="324" t="s">
        <v>909</v>
      </c>
      <c r="BA45" s="324">
        <v>2</v>
      </c>
      <c r="BB45" s="324" t="s">
        <v>909</v>
      </c>
      <c r="BC45" s="684">
        <v>2</v>
      </c>
      <c r="BD45" s="324">
        <v>0.5</v>
      </c>
      <c r="BE45" s="324" t="s">
        <v>909</v>
      </c>
      <c r="BF45" s="324">
        <v>0.5</v>
      </c>
      <c r="BG45" s="324" t="s">
        <v>909</v>
      </c>
      <c r="BH45" s="324" t="s">
        <v>909</v>
      </c>
      <c r="BI45" s="324" t="s">
        <v>909</v>
      </c>
      <c r="BJ45" s="324">
        <v>0.5</v>
      </c>
      <c r="BK45" s="324">
        <v>2</v>
      </c>
      <c r="BL45" s="324" t="s">
        <v>909</v>
      </c>
      <c r="BM45" s="324" t="s">
        <v>909</v>
      </c>
      <c r="BN45" s="324" t="s">
        <v>909</v>
      </c>
      <c r="BO45" s="324">
        <v>4</v>
      </c>
      <c r="BP45" s="324">
        <v>0.5</v>
      </c>
      <c r="BQ45" s="324">
        <v>0.5</v>
      </c>
      <c r="BR45" s="324" t="s">
        <v>909</v>
      </c>
      <c r="BS45" s="324">
        <v>0.5</v>
      </c>
      <c r="BT45" s="324" t="s">
        <v>909</v>
      </c>
      <c r="BU45" s="324">
        <v>2</v>
      </c>
      <c r="BV45" s="324">
        <v>2</v>
      </c>
      <c r="BW45" s="324">
        <v>0.5</v>
      </c>
      <c r="BX45" s="324">
        <v>0.5</v>
      </c>
      <c r="BY45" s="324">
        <v>6</v>
      </c>
      <c r="BZ45" s="324">
        <v>5</v>
      </c>
      <c r="CA45" s="324">
        <v>6</v>
      </c>
      <c r="CB45" s="324" t="s">
        <v>908</v>
      </c>
      <c r="CC45" s="324">
        <v>5</v>
      </c>
      <c r="CD45" s="732">
        <v>0.5</v>
      </c>
      <c r="CE45" s="324">
        <v>2</v>
      </c>
      <c r="CF45" s="324">
        <v>2</v>
      </c>
      <c r="CG45" s="324">
        <v>0.3</v>
      </c>
      <c r="CH45" s="324">
        <v>0.25</v>
      </c>
      <c r="CI45" s="324">
        <v>3</v>
      </c>
      <c r="CJ45" s="324">
        <v>12</v>
      </c>
      <c r="CK45" s="324">
        <v>6</v>
      </c>
      <c r="CL45" s="324" t="s">
        <v>908</v>
      </c>
      <c r="CM45" s="324">
        <v>1</v>
      </c>
      <c r="CN45" s="324">
        <v>0.5</v>
      </c>
      <c r="CO45" s="324" t="s">
        <v>910</v>
      </c>
      <c r="CP45" s="324">
        <v>1</v>
      </c>
      <c r="CQ45" s="324">
        <v>0.25</v>
      </c>
      <c r="CR45" s="324">
        <v>0.25</v>
      </c>
      <c r="CS45" s="324">
        <v>2.5</v>
      </c>
      <c r="CT45" s="324">
        <v>1.5</v>
      </c>
      <c r="CU45" s="324">
        <v>0.5</v>
      </c>
      <c r="CV45" s="324" t="s">
        <v>910</v>
      </c>
      <c r="CW45" s="324" t="s">
        <v>910</v>
      </c>
      <c r="CX45" s="324" t="s">
        <v>910</v>
      </c>
      <c r="CY45" s="324"/>
      <c r="CZ45" s="324"/>
      <c r="DA45" s="324"/>
      <c r="DB45" s="324"/>
      <c r="DC45" s="324"/>
      <c r="DD45" s="324"/>
      <c r="DE45" s="324"/>
      <c r="DF45" s="324"/>
      <c r="DG45" s="324"/>
      <c r="DH45" s="752"/>
      <c r="DI45" s="752"/>
      <c r="DJ45" s="752"/>
      <c r="DK45" s="752"/>
      <c r="DL45" s="752"/>
      <c r="DM45" s="752"/>
      <c r="DN45" s="752"/>
      <c r="EA45"/>
      <c r="EB45"/>
      <c r="EC45"/>
      <c r="ED45"/>
      <c r="EE45"/>
      <c r="EF45"/>
      <c r="EG45"/>
    </row>
    <row r="46" spans="1:138" ht="16">
      <c r="A46" s="319" t="s">
        <v>232</v>
      </c>
      <c r="B46" s="713">
        <v>3</v>
      </c>
      <c r="C46" s="734" t="s">
        <v>909</v>
      </c>
      <c r="D46" s="734">
        <v>12</v>
      </c>
      <c r="E46" s="734" t="s">
        <v>909</v>
      </c>
      <c r="F46" s="734">
        <v>3</v>
      </c>
      <c r="G46" s="734">
        <v>0.5</v>
      </c>
      <c r="H46" s="734">
        <v>6</v>
      </c>
      <c r="I46" s="734" t="s">
        <v>909</v>
      </c>
      <c r="J46" s="734" t="s">
        <v>909</v>
      </c>
      <c r="K46" s="734">
        <v>1480</v>
      </c>
      <c r="L46" s="734" t="s">
        <v>909</v>
      </c>
      <c r="M46" s="734" t="s">
        <v>909</v>
      </c>
      <c r="N46" s="713">
        <v>3</v>
      </c>
      <c r="O46" s="324">
        <v>1.75</v>
      </c>
      <c r="P46" s="324">
        <v>3.5</v>
      </c>
      <c r="Q46" s="324">
        <v>0.5</v>
      </c>
      <c r="R46" s="324">
        <v>1</v>
      </c>
      <c r="S46" s="324">
        <v>3.5</v>
      </c>
      <c r="T46" s="324">
        <v>1.5</v>
      </c>
      <c r="U46" s="324">
        <v>3</v>
      </c>
      <c r="V46" s="330">
        <v>1</v>
      </c>
      <c r="W46" s="732">
        <v>0.25</v>
      </c>
      <c r="X46" s="684">
        <v>3</v>
      </c>
      <c r="Y46" s="324">
        <v>0.5</v>
      </c>
      <c r="Z46" s="324">
        <v>0.25</v>
      </c>
      <c r="AA46" s="324">
        <v>0.1</v>
      </c>
      <c r="AB46" s="324">
        <v>0.5</v>
      </c>
      <c r="AC46" s="324">
        <v>0.1</v>
      </c>
      <c r="AD46" s="324" t="s">
        <v>912</v>
      </c>
      <c r="AE46" s="324" t="s">
        <v>909</v>
      </c>
      <c r="AF46" s="324" t="s">
        <v>909</v>
      </c>
      <c r="AG46" s="324" t="s">
        <v>909</v>
      </c>
      <c r="AH46" s="324" t="s">
        <v>909</v>
      </c>
      <c r="AI46" s="324">
        <v>3</v>
      </c>
      <c r="AJ46" s="324" t="s">
        <v>909</v>
      </c>
      <c r="AK46" s="324" t="s">
        <v>909</v>
      </c>
      <c r="AL46" s="324" t="s">
        <v>909</v>
      </c>
      <c r="AM46" s="324" t="s">
        <v>909</v>
      </c>
      <c r="AN46" s="324" t="s">
        <v>914</v>
      </c>
      <c r="AO46" s="324">
        <v>0.5</v>
      </c>
      <c r="AP46" s="324">
        <v>0.5</v>
      </c>
      <c r="AQ46" s="324">
        <v>2</v>
      </c>
      <c r="AR46" s="324" t="s">
        <v>909</v>
      </c>
      <c r="AS46" s="324" t="s">
        <v>912</v>
      </c>
      <c r="AT46" s="324" t="s">
        <v>909</v>
      </c>
      <c r="AU46" s="324">
        <v>1</v>
      </c>
      <c r="AV46" s="324">
        <v>0.25</v>
      </c>
      <c r="AW46" s="324">
        <v>0.1</v>
      </c>
      <c r="AX46" s="324" t="s">
        <v>912</v>
      </c>
      <c r="AY46" s="324">
        <v>0.5</v>
      </c>
      <c r="AZ46" s="324">
        <v>0.5</v>
      </c>
      <c r="BA46" s="324">
        <v>2</v>
      </c>
      <c r="BB46" s="324" t="s">
        <v>909</v>
      </c>
      <c r="BC46" s="684">
        <v>3</v>
      </c>
      <c r="BD46" s="324">
        <v>0.75</v>
      </c>
      <c r="BE46" s="324">
        <v>0.25</v>
      </c>
      <c r="BF46" s="324">
        <v>1.2</v>
      </c>
      <c r="BG46" s="324">
        <v>0.5</v>
      </c>
      <c r="BH46" s="324">
        <v>1</v>
      </c>
      <c r="BI46" s="324">
        <v>0.25</v>
      </c>
      <c r="BJ46" s="324" t="s">
        <v>909</v>
      </c>
      <c r="BK46" s="324">
        <v>1.5</v>
      </c>
      <c r="BL46" s="324">
        <v>0.2</v>
      </c>
      <c r="BM46" s="324">
        <v>2</v>
      </c>
      <c r="BN46" s="324">
        <v>2</v>
      </c>
      <c r="BO46" s="324">
        <v>5.5</v>
      </c>
      <c r="BP46" s="324">
        <v>1.75</v>
      </c>
      <c r="BQ46" s="324">
        <v>0.2</v>
      </c>
      <c r="BR46" s="324" t="s">
        <v>909</v>
      </c>
      <c r="BS46" s="324">
        <v>0.15</v>
      </c>
      <c r="BT46" s="324" t="s">
        <v>909</v>
      </c>
      <c r="BU46" s="324">
        <v>3</v>
      </c>
      <c r="BV46" s="324">
        <v>1</v>
      </c>
      <c r="BW46" s="324">
        <v>0.5</v>
      </c>
      <c r="BX46" s="324">
        <v>0.1</v>
      </c>
      <c r="BY46" s="324">
        <v>2</v>
      </c>
      <c r="BZ46" s="324" t="s">
        <v>909</v>
      </c>
      <c r="CA46" s="324">
        <v>1.5</v>
      </c>
      <c r="CB46" s="324" t="s">
        <v>908</v>
      </c>
      <c r="CC46" s="324" t="s">
        <v>909</v>
      </c>
      <c r="CD46" s="732">
        <v>0.25</v>
      </c>
      <c r="CE46" s="324">
        <v>3</v>
      </c>
      <c r="CF46" s="324">
        <v>2</v>
      </c>
      <c r="CG46" s="324">
        <v>0.25</v>
      </c>
      <c r="CH46" s="324">
        <v>0.1</v>
      </c>
      <c r="CI46" s="324">
        <v>2</v>
      </c>
      <c r="CJ46" s="324">
        <v>1.5</v>
      </c>
      <c r="CK46" s="324" t="s">
        <v>912</v>
      </c>
      <c r="CL46" s="324" t="s">
        <v>908</v>
      </c>
      <c r="CM46" s="324">
        <v>0.5</v>
      </c>
      <c r="CN46" s="324">
        <v>0.5</v>
      </c>
      <c r="CO46" s="324" t="s">
        <v>909</v>
      </c>
      <c r="CP46" s="324" t="s">
        <v>909</v>
      </c>
      <c r="CQ46" s="324" t="s">
        <v>909</v>
      </c>
      <c r="CR46" s="324" t="s">
        <v>909</v>
      </c>
      <c r="CS46" s="324" t="s">
        <v>909</v>
      </c>
      <c r="CT46" s="324" t="s">
        <v>909</v>
      </c>
      <c r="CU46" s="324" t="s">
        <v>909</v>
      </c>
      <c r="CV46" s="324" t="s">
        <v>909</v>
      </c>
      <c r="CW46" s="324" t="s">
        <v>909</v>
      </c>
      <c r="CX46" s="324" t="s">
        <v>909</v>
      </c>
      <c r="CY46" s="324"/>
      <c r="CZ46" s="324"/>
      <c r="DA46" s="324"/>
      <c r="DB46" s="324"/>
      <c r="DC46" s="324"/>
      <c r="DD46" s="324"/>
      <c r="DE46" s="324"/>
      <c r="DF46" s="324"/>
      <c r="DG46" s="324"/>
      <c r="DH46" s="752"/>
      <c r="DI46" s="752"/>
      <c r="DJ46" s="752"/>
      <c r="DK46" s="752"/>
      <c r="DL46" s="752"/>
      <c r="DM46" s="752"/>
      <c r="DN46" s="752"/>
      <c r="EA46"/>
      <c r="EB46"/>
      <c r="EC46"/>
      <c r="ED46"/>
      <c r="EE46"/>
      <c r="EF46"/>
      <c r="EG46"/>
    </row>
    <row r="47" spans="1:138" ht="16">
      <c r="A47" s="319" t="s">
        <v>233</v>
      </c>
      <c r="B47" s="713">
        <v>4</v>
      </c>
      <c r="C47" s="734" t="s">
        <v>909</v>
      </c>
      <c r="D47" s="734">
        <v>12</v>
      </c>
      <c r="E47" s="734" t="s">
        <v>909</v>
      </c>
      <c r="F47" s="734">
        <v>3</v>
      </c>
      <c r="G47" s="734" t="s">
        <v>909</v>
      </c>
      <c r="H47" s="734">
        <v>3</v>
      </c>
      <c r="I47" s="734">
        <v>0.1</v>
      </c>
      <c r="J47" s="734" t="s">
        <v>909</v>
      </c>
      <c r="K47" s="734">
        <v>360</v>
      </c>
      <c r="L47" s="734" t="s">
        <v>909</v>
      </c>
      <c r="M47" s="734" t="s">
        <v>909</v>
      </c>
      <c r="N47" s="713">
        <v>4</v>
      </c>
      <c r="O47" s="324">
        <v>1.5</v>
      </c>
      <c r="P47" s="324">
        <v>0.5</v>
      </c>
      <c r="Q47" s="324">
        <v>0.5</v>
      </c>
      <c r="R47" s="324">
        <v>0.5</v>
      </c>
      <c r="S47" s="324">
        <v>2</v>
      </c>
      <c r="T47" s="324">
        <v>1</v>
      </c>
      <c r="U47" s="324" t="s">
        <v>912</v>
      </c>
      <c r="V47" s="324">
        <v>0.5</v>
      </c>
      <c r="W47" s="732">
        <v>0.5</v>
      </c>
      <c r="X47" s="684">
        <v>4</v>
      </c>
      <c r="Y47" s="324">
        <v>1.5</v>
      </c>
      <c r="Z47" s="324">
        <v>0.2</v>
      </c>
      <c r="AA47" s="324">
        <v>0.1</v>
      </c>
      <c r="AB47" s="324">
        <v>0.5</v>
      </c>
      <c r="AC47" s="324" t="s">
        <v>909</v>
      </c>
      <c r="AD47" s="324" t="s">
        <v>909</v>
      </c>
      <c r="AE47" s="324">
        <v>2.5</v>
      </c>
      <c r="AF47" s="324" t="s">
        <v>909</v>
      </c>
      <c r="AG47" s="324" t="s">
        <v>909</v>
      </c>
      <c r="AH47" s="324" t="s">
        <v>909</v>
      </c>
      <c r="AI47" s="324" t="s">
        <v>909</v>
      </c>
      <c r="AJ47" s="324" t="s">
        <v>909</v>
      </c>
      <c r="AK47" s="324" t="s">
        <v>909</v>
      </c>
      <c r="AL47" s="324" t="s">
        <v>909</v>
      </c>
      <c r="AM47" s="324" t="s">
        <v>909</v>
      </c>
      <c r="AN47" s="324">
        <v>3</v>
      </c>
      <c r="AO47" s="324">
        <v>0.75</v>
      </c>
      <c r="AP47" s="324">
        <v>0.5</v>
      </c>
      <c r="AQ47" s="324">
        <v>2.5</v>
      </c>
      <c r="AR47" s="324" t="s">
        <v>909</v>
      </c>
      <c r="AS47" s="324">
        <v>2</v>
      </c>
      <c r="AT47" s="324" t="s">
        <v>909</v>
      </c>
      <c r="AU47" s="324">
        <v>8</v>
      </c>
      <c r="AV47" s="324">
        <v>0.2</v>
      </c>
      <c r="AW47" s="324">
        <v>0.1</v>
      </c>
      <c r="AX47" s="324">
        <v>2</v>
      </c>
      <c r="AY47" s="324">
        <v>0.75</v>
      </c>
      <c r="AZ47" s="324">
        <v>0.5</v>
      </c>
      <c r="BA47" s="324">
        <v>2</v>
      </c>
      <c r="BB47" s="324" t="s">
        <v>909</v>
      </c>
      <c r="BC47" s="684">
        <v>4</v>
      </c>
      <c r="BD47" s="324">
        <v>0.5</v>
      </c>
      <c r="BE47" s="324">
        <v>0.4</v>
      </c>
      <c r="BF47" s="324">
        <v>1</v>
      </c>
      <c r="BG47" s="324">
        <v>0.6</v>
      </c>
      <c r="BH47" s="324">
        <v>0.3</v>
      </c>
      <c r="BI47" s="324">
        <v>0.2</v>
      </c>
      <c r="BJ47" s="324" t="s">
        <v>909</v>
      </c>
      <c r="BK47" s="324">
        <v>1.75</v>
      </c>
      <c r="BL47" s="324">
        <v>0.4</v>
      </c>
      <c r="BM47" s="324">
        <v>1.4</v>
      </c>
      <c r="BN47" s="324">
        <v>1.75</v>
      </c>
      <c r="BO47" s="324">
        <v>4.5</v>
      </c>
      <c r="BP47" s="324">
        <v>0.7</v>
      </c>
      <c r="BQ47" s="324">
        <v>0.2</v>
      </c>
      <c r="BR47" s="324" t="s">
        <v>909</v>
      </c>
      <c r="BS47" s="324">
        <v>0.25</v>
      </c>
      <c r="BT47" s="324" t="s">
        <v>909</v>
      </c>
      <c r="BU47" s="324">
        <v>4</v>
      </c>
      <c r="BV47" s="324">
        <v>1.5</v>
      </c>
      <c r="BW47" s="324">
        <v>0.5</v>
      </c>
      <c r="BX47" s="324">
        <v>0.1</v>
      </c>
      <c r="BY47" s="324">
        <v>2</v>
      </c>
      <c r="BZ47" s="324" t="s">
        <v>909</v>
      </c>
      <c r="CA47" s="324">
        <v>1.5</v>
      </c>
      <c r="CB47" s="324" t="s">
        <v>908</v>
      </c>
      <c r="CC47" s="324" t="s">
        <v>909</v>
      </c>
      <c r="CD47" s="732">
        <v>0.25</v>
      </c>
      <c r="CE47" s="324">
        <v>4</v>
      </c>
      <c r="CF47" s="324">
        <v>2.5</v>
      </c>
      <c r="CG47" s="324">
        <v>0.2</v>
      </c>
      <c r="CH47" s="324">
        <v>0.1</v>
      </c>
      <c r="CI47" s="324" t="s">
        <v>909</v>
      </c>
      <c r="CJ47" s="324">
        <v>1.5</v>
      </c>
      <c r="CK47" s="324">
        <v>1</v>
      </c>
      <c r="CL47" s="324" t="s">
        <v>908</v>
      </c>
      <c r="CM47" s="324">
        <v>0.5</v>
      </c>
      <c r="CN47" s="324">
        <v>0.25</v>
      </c>
      <c r="CO47" s="324" t="s">
        <v>909</v>
      </c>
      <c r="CP47" s="324" t="s">
        <v>909</v>
      </c>
      <c r="CQ47" s="324" t="s">
        <v>909</v>
      </c>
      <c r="CR47" s="324" t="s">
        <v>909</v>
      </c>
      <c r="CS47" s="324" t="s">
        <v>909</v>
      </c>
      <c r="CT47" s="324" t="s">
        <v>909</v>
      </c>
      <c r="CU47" s="324" t="s">
        <v>909</v>
      </c>
      <c r="CV47" s="324" t="s">
        <v>909</v>
      </c>
      <c r="CW47" s="324" t="s">
        <v>909</v>
      </c>
      <c r="CX47" s="324" t="s">
        <v>909</v>
      </c>
      <c r="CY47" s="324"/>
      <c r="CZ47" s="324"/>
      <c r="DA47" s="324"/>
      <c r="DB47" s="324"/>
      <c r="DC47" s="324"/>
      <c r="DD47" s="324"/>
      <c r="DE47" s="324"/>
      <c r="DF47" s="324"/>
      <c r="DG47" s="324"/>
      <c r="DH47" s="752"/>
      <c r="DI47" s="752"/>
      <c r="DJ47" s="752"/>
      <c r="DK47" s="752"/>
      <c r="DL47" s="752"/>
      <c r="DM47" s="752"/>
      <c r="DN47" s="752"/>
      <c r="EA47"/>
      <c r="EB47"/>
      <c r="EC47"/>
      <c r="ED47"/>
      <c r="EE47"/>
      <c r="EF47"/>
      <c r="EG47"/>
    </row>
    <row r="48" spans="1:138" ht="16">
      <c r="A48" s="319" t="s">
        <v>234</v>
      </c>
      <c r="B48" s="713">
        <v>5</v>
      </c>
      <c r="C48" s="734" t="s">
        <v>909</v>
      </c>
      <c r="D48" s="734" t="s">
        <v>909</v>
      </c>
      <c r="E48" s="734">
        <v>30</v>
      </c>
      <c r="F48" s="734">
        <v>50</v>
      </c>
      <c r="G48" s="734">
        <v>30</v>
      </c>
      <c r="H48" s="734" t="s">
        <v>909</v>
      </c>
      <c r="I48" s="734" t="s">
        <v>909</v>
      </c>
      <c r="J48" s="734" t="s">
        <v>909</v>
      </c>
      <c r="K48" s="734">
        <v>420</v>
      </c>
      <c r="L48" s="734" t="s">
        <v>909</v>
      </c>
      <c r="M48" s="734" t="s">
        <v>909</v>
      </c>
      <c r="N48" s="713">
        <v>5</v>
      </c>
      <c r="O48" s="324">
        <v>1</v>
      </c>
      <c r="P48" s="324">
        <v>1</v>
      </c>
      <c r="Q48" s="324">
        <v>0.5</v>
      </c>
      <c r="R48" s="324">
        <v>1</v>
      </c>
      <c r="S48" s="324">
        <v>2</v>
      </c>
      <c r="T48" s="324">
        <v>1</v>
      </c>
      <c r="U48" s="324" t="s">
        <v>909</v>
      </c>
      <c r="V48" s="324" t="s">
        <v>909</v>
      </c>
      <c r="W48" s="732" t="s">
        <v>909</v>
      </c>
      <c r="X48" s="684">
        <v>5</v>
      </c>
      <c r="Y48" s="324">
        <v>2</v>
      </c>
      <c r="Z48" s="324">
        <v>0.25</v>
      </c>
      <c r="AA48" s="324">
        <v>0.1</v>
      </c>
      <c r="AB48" s="324">
        <v>1</v>
      </c>
      <c r="AC48" s="324" t="s">
        <v>909</v>
      </c>
      <c r="AD48" s="324" t="s">
        <v>909</v>
      </c>
      <c r="AE48" s="324" t="s">
        <v>909</v>
      </c>
      <c r="AF48" s="324" t="s">
        <v>909</v>
      </c>
      <c r="AG48" s="324" t="s">
        <v>909</v>
      </c>
      <c r="AH48" s="324" t="s">
        <v>909</v>
      </c>
      <c r="AI48" s="324">
        <v>4</v>
      </c>
      <c r="AJ48" s="324" t="s">
        <v>909</v>
      </c>
      <c r="AK48" s="324" t="s">
        <v>909</v>
      </c>
      <c r="AL48" s="324" t="s">
        <v>909</v>
      </c>
      <c r="AM48" s="324">
        <v>3</v>
      </c>
      <c r="AN48" s="324">
        <v>2.5</v>
      </c>
      <c r="AO48" s="324">
        <v>0.5</v>
      </c>
      <c r="AP48" s="324">
        <v>0.5</v>
      </c>
      <c r="AQ48" s="324">
        <v>3</v>
      </c>
      <c r="AR48" s="324" t="s">
        <v>909</v>
      </c>
      <c r="AS48" s="324">
        <v>8</v>
      </c>
      <c r="AT48" s="324" t="s">
        <v>909</v>
      </c>
      <c r="AU48" s="324">
        <v>2</v>
      </c>
      <c r="AV48" s="324">
        <v>0.2</v>
      </c>
      <c r="AW48" s="324">
        <v>0.1</v>
      </c>
      <c r="AX48" s="324">
        <v>2</v>
      </c>
      <c r="AY48" s="324">
        <v>0.5</v>
      </c>
      <c r="AZ48" s="324">
        <v>0.5</v>
      </c>
      <c r="BA48" s="324">
        <v>2.5</v>
      </c>
      <c r="BB48" s="324" t="s">
        <v>909</v>
      </c>
      <c r="BC48" s="684">
        <v>5</v>
      </c>
      <c r="BD48" s="324">
        <v>0.5</v>
      </c>
      <c r="BE48" s="324">
        <v>0.5</v>
      </c>
      <c r="BF48" s="324">
        <v>1</v>
      </c>
      <c r="BG48" s="324">
        <v>1</v>
      </c>
      <c r="BH48" s="324">
        <v>1</v>
      </c>
      <c r="BI48" s="324">
        <v>1</v>
      </c>
      <c r="BJ48" s="324" t="s">
        <v>909</v>
      </c>
      <c r="BK48" s="324">
        <v>0.5</v>
      </c>
      <c r="BL48" s="324">
        <v>1</v>
      </c>
      <c r="BM48" s="324">
        <v>3</v>
      </c>
      <c r="BN48" s="324">
        <v>3</v>
      </c>
      <c r="BO48" s="324">
        <v>3</v>
      </c>
      <c r="BP48" s="324">
        <v>1</v>
      </c>
      <c r="BQ48" s="324">
        <v>0.5</v>
      </c>
      <c r="BR48" s="324" t="s">
        <v>909</v>
      </c>
      <c r="BS48" s="324" t="s">
        <v>909</v>
      </c>
      <c r="BT48" s="324" t="s">
        <v>909</v>
      </c>
      <c r="BU48" s="324">
        <v>5</v>
      </c>
      <c r="BV48" s="324">
        <v>1</v>
      </c>
      <c r="BW48" s="324">
        <v>0.5</v>
      </c>
      <c r="BX48" s="324">
        <v>0.1</v>
      </c>
      <c r="BY48" s="324">
        <v>1.5</v>
      </c>
      <c r="BZ48" s="324">
        <v>1</v>
      </c>
      <c r="CA48" s="324">
        <v>2</v>
      </c>
      <c r="CB48" s="324" t="s">
        <v>908</v>
      </c>
      <c r="CC48" s="324" t="s">
        <v>909</v>
      </c>
      <c r="CD48" s="732">
        <v>0.25</v>
      </c>
      <c r="CE48" s="324">
        <v>5</v>
      </c>
      <c r="CF48" s="324">
        <v>1.5</v>
      </c>
      <c r="CG48" s="324">
        <v>0.5</v>
      </c>
      <c r="CH48" s="324">
        <v>0.5</v>
      </c>
      <c r="CI48" s="324">
        <v>2</v>
      </c>
      <c r="CJ48" s="324">
        <v>5</v>
      </c>
      <c r="CK48" s="324">
        <v>4</v>
      </c>
      <c r="CL48" s="324" t="s">
        <v>908</v>
      </c>
      <c r="CM48" s="324">
        <v>2</v>
      </c>
      <c r="CN48" s="324">
        <v>0.5</v>
      </c>
      <c r="CO48" s="324" t="s">
        <v>909</v>
      </c>
      <c r="CP48" s="324" t="s">
        <v>909</v>
      </c>
      <c r="CQ48" s="324" t="s">
        <v>909</v>
      </c>
      <c r="CR48" s="324" t="s">
        <v>909</v>
      </c>
      <c r="CS48" s="324" t="s">
        <v>909</v>
      </c>
      <c r="CT48" s="324" t="s">
        <v>909</v>
      </c>
      <c r="CU48" s="324" t="s">
        <v>909</v>
      </c>
      <c r="CV48" s="324" t="s">
        <v>909</v>
      </c>
      <c r="CW48" s="324" t="s">
        <v>909</v>
      </c>
      <c r="CX48" s="324" t="s">
        <v>909</v>
      </c>
      <c r="CY48" s="324"/>
      <c r="CZ48" s="324"/>
      <c r="DA48" s="324"/>
      <c r="DB48" s="324"/>
      <c r="DC48" s="324"/>
      <c r="DD48" s="324"/>
      <c r="DE48" s="324"/>
      <c r="DF48" s="324"/>
      <c r="DG48" s="324"/>
      <c r="DH48" s="752"/>
      <c r="DI48" s="752"/>
      <c r="DJ48" s="752"/>
      <c r="DK48" s="752"/>
      <c r="DL48" s="752"/>
      <c r="DM48" s="752"/>
      <c r="DN48" s="752"/>
      <c r="EA48"/>
      <c r="EB48"/>
      <c r="EC48"/>
      <c r="ED48"/>
      <c r="EE48"/>
      <c r="EF48"/>
      <c r="EG48"/>
    </row>
    <row r="49" spans="1:137" ht="16">
      <c r="A49" s="319" t="s">
        <v>235</v>
      </c>
      <c r="B49" s="713">
        <v>6</v>
      </c>
      <c r="C49" s="734" t="s">
        <v>909</v>
      </c>
      <c r="D49" s="734" t="s">
        <v>909</v>
      </c>
      <c r="E49" s="734">
        <v>2</v>
      </c>
      <c r="F49" s="734">
        <v>14</v>
      </c>
      <c r="G49" s="734">
        <v>0.5</v>
      </c>
      <c r="H49" s="734" t="s">
        <v>909</v>
      </c>
      <c r="I49" s="734" t="s">
        <v>909</v>
      </c>
      <c r="J49" s="734" t="s">
        <v>909</v>
      </c>
      <c r="K49" s="734">
        <v>580</v>
      </c>
      <c r="L49" s="734" t="s">
        <v>909</v>
      </c>
      <c r="M49" s="734" t="s">
        <v>909</v>
      </c>
      <c r="N49" s="713">
        <v>6</v>
      </c>
      <c r="O49" s="324" t="s">
        <v>909</v>
      </c>
      <c r="P49" s="324" t="s">
        <v>909</v>
      </c>
      <c r="Q49" s="324">
        <v>0.5</v>
      </c>
      <c r="R49" s="324">
        <v>0.5</v>
      </c>
      <c r="S49" s="324">
        <v>7</v>
      </c>
      <c r="T49" s="324">
        <v>3</v>
      </c>
      <c r="U49" s="324" t="s">
        <v>909</v>
      </c>
      <c r="V49" s="324" t="s">
        <v>909</v>
      </c>
      <c r="W49" s="732" t="s">
        <v>909</v>
      </c>
      <c r="X49" s="684">
        <v>6</v>
      </c>
      <c r="Y49" s="324">
        <v>1.5</v>
      </c>
      <c r="Z49" s="324">
        <v>0.3</v>
      </c>
      <c r="AA49" s="324">
        <v>0.1</v>
      </c>
      <c r="AB49" s="324">
        <v>1.5</v>
      </c>
      <c r="AC49" s="324" t="s">
        <v>909</v>
      </c>
      <c r="AD49" s="324" t="s">
        <v>909</v>
      </c>
      <c r="AE49" s="324" t="s">
        <v>909</v>
      </c>
      <c r="AF49" s="324" t="s">
        <v>909</v>
      </c>
      <c r="AG49" s="324" t="s">
        <v>909</v>
      </c>
      <c r="AH49" s="324" t="s">
        <v>909</v>
      </c>
      <c r="AI49" s="324">
        <v>3</v>
      </c>
      <c r="AJ49" s="324" t="s">
        <v>909</v>
      </c>
      <c r="AK49" s="324" t="s">
        <v>909</v>
      </c>
      <c r="AL49" s="324" t="s">
        <v>909</v>
      </c>
      <c r="AM49" s="324">
        <v>3</v>
      </c>
      <c r="AN49" s="324">
        <v>2</v>
      </c>
      <c r="AO49" s="324">
        <v>1</v>
      </c>
      <c r="AP49" s="324">
        <v>0.5</v>
      </c>
      <c r="AQ49" s="324">
        <v>2.5</v>
      </c>
      <c r="AR49" s="324" t="s">
        <v>909</v>
      </c>
      <c r="AS49" s="324">
        <v>1.5</v>
      </c>
      <c r="AT49" s="324" t="s">
        <v>909</v>
      </c>
      <c r="AU49" s="324">
        <v>4.5</v>
      </c>
      <c r="AV49" s="324">
        <v>0.2</v>
      </c>
      <c r="AW49" s="324">
        <v>0.1</v>
      </c>
      <c r="AX49" s="324">
        <v>4</v>
      </c>
      <c r="AY49" s="324">
        <v>1.5</v>
      </c>
      <c r="AZ49" s="324">
        <v>0.5</v>
      </c>
      <c r="BA49" s="324">
        <v>2</v>
      </c>
      <c r="BB49" s="324" t="s">
        <v>909</v>
      </c>
      <c r="BC49" s="684">
        <v>6</v>
      </c>
      <c r="BD49" s="324">
        <v>0.5</v>
      </c>
      <c r="BE49" s="324">
        <v>0.5</v>
      </c>
      <c r="BF49" s="324">
        <v>1</v>
      </c>
      <c r="BG49" s="324">
        <v>1</v>
      </c>
      <c r="BH49" s="324" t="s">
        <v>910</v>
      </c>
      <c r="BI49" s="324">
        <v>0.5</v>
      </c>
      <c r="BJ49" s="324" t="s">
        <v>909</v>
      </c>
      <c r="BK49" s="324" t="s">
        <v>909</v>
      </c>
      <c r="BL49" s="324" t="s">
        <v>909</v>
      </c>
      <c r="BM49" s="324" t="s">
        <v>909</v>
      </c>
      <c r="BN49" s="324">
        <v>3</v>
      </c>
      <c r="BO49" s="324">
        <v>1</v>
      </c>
      <c r="BP49" s="324">
        <v>0.5</v>
      </c>
      <c r="BQ49" s="324">
        <v>0.5</v>
      </c>
      <c r="BR49" s="324" t="s">
        <v>909</v>
      </c>
      <c r="BS49" s="324" t="s">
        <v>909</v>
      </c>
      <c r="BT49" s="324" t="s">
        <v>909</v>
      </c>
      <c r="BU49" s="324">
        <v>6</v>
      </c>
      <c r="BV49" s="324">
        <v>1.5</v>
      </c>
      <c r="BW49" s="324">
        <v>0.25</v>
      </c>
      <c r="BX49" s="324">
        <v>0.1</v>
      </c>
      <c r="BY49" s="324">
        <v>1.5</v>
      </c>
      <c r="BZ49" s="324">
        <v>2</v>
      </c>
      <c r="CA49" s="324">
        <v>1.5</v>
      </c>
      <c r="CB49" s="324" t="s">
        <v>908</v>
      </c>
      <c r="CC49" s="324">
        <v>0.5</v>
      </c>
      <c r="CD49" s="732">
        <v>0.5</v>
      </c>
      <c r="CE49" s="324">
        <v>6</v>
      </c>
      <c r="CF49" s="324">
        <v>1</v>
      </c>
      <c r="CG49" s="324">
        <v>0.5</v>
      </c>
      <c r="CH49" s="324">
        <v>0.5</v>
      </c>
      <c r="CI49" s="324">
        <v>2</v>
      </c>
      <c r="CJ49" s="324">
        <v>6</v>
      </c>
      <c r="CK49" s="324">
        <v>6</v>
      </c>
      <c r="CL49" s="324" t="s">
        <v>908</v>
      </c>
      <c r="CM49" s="324">
        <v>1</v>
      </c>
      <c r="CN49" s="324">
        <v>0.5</v>
      </c>
      <c r="CO49" s="324" t="s">
        <v>909</v>
      </c>
      <c r="CP49" s="324" t="s">
        <v>909</v>
      </c>
      <c r="CQ49" s="324" t="s">
        <v>909</v>
      </c>
      <c r="CR49" s="324" t="s">
        <v>909</v>
      </c>
      <c r="CS49" s="324" t="s">
        <v>909</v>
      </c>
      <c r="CT49" s="324" t="s">
        <v>909</v>
      </c>
      <c r="CU49" s="324" t="s">
        <v>909</v>
      </c>
      <c r="CV49" s="324" t="s">
        <v>909</v>
      </c>
      <c r="CW49" s="324" t="s">
        <v>909</v>
      </c>
      <c r="CX49" s="324" t="s">
        <v>909</v>
      </c>
      <c r="CY49" s="324"/>
      <c r="CZ49" s="324"/>
      <c r="DA49" s="324"/>
      <c r="DB49" s="324"/>
      <c r="DC49" s="324"/>
      <c r="DD49" s="324"/>
      <c r="DE49" s="324"/>
      <c r="DF49" s="324"/>
      <c r="DG49" s="324"/>
      <c r="DH49" s="752"/>
      <c r="DI49" s="752"/>
      <c r="DJ49" s="752"/>
      <c r="DK49" s="752"/>
      <c r="DL49" s="752"/>
      <c r="DM49" s="752"/>
      <c r="DN49" s="752"/>
      <c r="EA49"/>
      <c r="EB49"/>
      <c r="EC49"/>
      <c r="ED49"/>
      <c r="EE49"/>
      <c r="EF49"/>
      <c r="EG49"/>
    </row>
    <row r="50" spans="1:137" ht="16">
      <c r="A50" s="319" t="s">
        <v>236</v>
      </c>
      <c r="B50" s="713">
        <v>7</v>
      </c>
      <c r="C50" s="734" t="s">
        <v>909</v>
      </c>
      <c r="D50" s="734" t="s">
        <v>909</v>
      </c>
      <c r="E50" s="734">
        <v>5</v>
      </c>
      <c r="F50" s="734">
        <v>5</v>
      </c>
      <c r="G50" s="734">
        <v>0.5</v>
      </c>
      <c r="H50" s="734" t="s">
        <v>909</v>
      </c>
      <c r="I50" s="734" t="s">
        <v>909</v>
      </c>
      <c r="J50" s="734" t="s">
        <v>909</v>
      </c>
      <c r="K50" s="734">
        <v>2800</v>
      </c>
      <c r="L50" s="734" t="s">
        <v>909</v>
      </c>
      <c r="M50" s="734" t="s">
        <v>909</v>
      </c>
      <c r="N50" s="713">
        <v>7</v>
      </c>
      <c r="O50" s="324">
        <v>1</v>
      </c>
      <c r="P50" s="324">
        <v>3</v>
      </c>
      <c r="Q50" s="324">
        <v>0.5</v>
      </c>
      <c r="R50" s="324">
        <v>0.5</v>
      </c>
      <c r="S50" s="324">
        <v>4</v>
      </c>
      <c r="T50" s="324">
        <v>3</v>
      </c>
      <c r="U50" s="324">
        <v>2</v>
      </c>
      <c r="V50" s="324">
        <v>0.5</v>
      </c>
      <c r="W50" s="732">
        <v>0.2</v>
      </c>
      <c r="X50" s="684">
        <v>7</v>
      </c>
      <c r="Y50" s="324">
        <v>1</v>
      </c>
      <c r="Z50" s="324" t="s">
        <v>909</v>
      </c>
      <c r="AA50" s="324">
        <v>0.5</v>
      </c>
      <c r="AB50" s="324">
        <v>0.5</v>
      </c>
      <c r="AC50" s="324">
        <v>0.5</v>
      </c>
      <c r="AD50" s="324">
        <v>1</v>
      </c>
      <c r="AE50" s="324">
        <v>1</v>
      </c>
      <c r="AF50" s="324">
        <v>1</v>
      </c>
      <c r="AG50" s="324">
        <v>0.5</v>
      </c>
      <c r="AH50" s="324">
        <v>0.5</v>
      </c>
      <c r="AI50" s="324">
        <v>4</v>
      </c>
      <c r="AJ50" s="324" t="s">
        <v>909</v>
      </c>
      <c r="AK50" s="324" t="s">
        <v>909</v>
      </c>
      <c r="AL50" s="324">
        <v>3</v>
      </c>
      <c r="AM50" s="324">
        <v>2</v>
      </c>
      <c r="AN50" s="324">
        <v>14</v>
      </c>
      <c r="AO50" s="324">
        <v>1</v>
      </c>
      <c r="AP50" s="324">
        <v>0.5</v>
      </c>
      <c r="AQ50" s="324">
        <v>2.5</v>
      </c>
      <c r="AR50" s="324" t="s">
        <v>909</v>
      </c>
      <c r="AS50" s="324">
        <v>10</v>
      </c>
      <c r="AT50" s="324" t="s">
        <v>909</v>
      </c>
      <c r="AU50" s="324">
        <v>10</v>
      </c>
      <c r="AV50" s="324">
        <v>0.5</v>
      </c>
      <c r="AW50" s="324">
        <v>0.5</v>
      </c>
      <c r="AX50" s="324">
        <v>7</v>
      </c>
      <c r="AY50" s="324">
        <v>5</v>
      </c>
      <c r="AZ50" s="324">
        <v>0.5</v>
      </c>
      <c r="BA50" s="324">
        <v>2</v>
      </c>
      <c r="BB50" s="324" t="s">
        <v>909</v>
      </c>
      <c r="BC50" s="684">
        <v>7</v>
      </c>
      <c r="BD50" s="324">
        <v>0.5</v>
      </c>
      <c r="BE50" s="324">
        <v>0.5</v>
      </c>
      <c r="BF50" s="324">
        <v>1</v>
      </c>
      <c r="BG50" s="324">
        <v>2</v>
      </c>
      <c r="BH50" s="324">
        <v>1</v>
      </c>
      <c r="BI50" s="324">
        <v>0.5</v>
      </c>
      <c r="BJ50" s="324" t="s">
        <v>909</v>
      </c>
      <c r="BK50" s="324" t="s">
        <v>909</v>
      </c>
      <c r="BL50" s="324" t="s">
        <v>909</v>
      </c>
      <c r="BM50" s="324" t="s">
        <v>909</v>
      </c>
      <c r="BN50" s="324" t="s">
        <v>909</v>
      </c>
      <c r="BO50" s="324">
        <v>14</v>
      </c>
      <c r="BP50" s="324">
        <v>0.5</v>
      </c>
      <c r="BQ50" s="324">
        <v>0.5</v>
      </c>
      <c r="BR50" s="324" t="s">
        <v>909</v>
      </c>
      <c r="BS50" s="324" t="s">
        <v>909</v>
      </c>
      <c r="BT50" s="324" t="s">
        <v>909</v>
      </c>
      <c r="BU50" s="324">
        <v>7</v>
      </c>
      <c r="BV50" s="324">
        <v>2</v>
      </c>
      <c r="BW50" s="324">
        <v>0.2</v>
      </c>
      <c r="BX50" s="324">
        <v>0.1</v>
      </c>
      <c r="BY50" s="324" t="s">
        <v>909</v>
      </c>
      <c r="BZ50" s="324">
        <v>1</v>
      </c>
      <c r="CA50" s="324">
        <v>1</v>
      </c>
      <c r="CB50" s="324" t="s">
        <v>908</v>
      </c>
      <c r="CC50" s="324">
        <v>0.5</v>
      </c>
      <c r="CD50" s="732">
        <v>0.5</v>
      </c>
      <c r="CE50" s="324">
        <v>7</v>
      </c>
      <c r="CF50" s="324">
        <v>1.5</v>
      </c>
      <c r="CG50" s="324">
        <v>0.5</v>
      </c>
      <c r="CH50" s="324">
        <v>0.5</v>
      </c>
      <c r="CI50" s="324" t="s">
        <v>909</v>
      </c>
      <c r="CJ50" s="324">
        <v>6</v>
      </c>
      <c r="CK50" s="324">
        <v>5</v>
      </c>
      <c r="CL50" s="324" t="s">
        <v>908</v>
      </c>
      <c r="CM50" s="324">
        <v>1</v>
      </c>
      <c r="CN50" s="324">
        <v>0.5</v>
      </c>
      <c r="CO50" s="324" t="s">
        <v>909</v>
      </c>
      <c r="CP50" s="324" t="s">
        <v>909</v>
      </c>
      <c r="CQ50" s="324" t="s">
        <v>909</v>
      </c>
      <c r="CR50" s="324" t="s">
        <v>909</v>
      </c>
      <c r="CS50" s="324" t="s">
        <v>909</v>
      </c>
      <c r="CT50" s="324" t="s">
        <v>909</v>
      </c>
      <c r="CU50" s="324" t="s">
        <v>909</v>
      </c>
      <c r="CV50" s="324" t="s">
        <v>909</v>
      </c>
      <c r="CW50" s="324" t="s">
        <v>909</v>
      </c>
      <c r="CX50" s="324" t="s">
        <v>909</v>
      </c>
      <c r="CY50" s="324"/>
      <c r="CZ50" s="324"/>
      <c r="DA50" s="324"/>
      <c r="DB50" s="324"/>
      <c r="DC50" s="324"/>
      <c r="DD50" s="324"/>
      <c r="DE50" s="324"/>
      <c r="DF50" s="324"/>
      <c r="DG50" s="324"/>
      <c r="DH50" s="752"/>
      <c r="DI50" s="752"/>
      <c r="DJ50" s="752"/>
      <c r="DK50" s="752"/>
      <c r="DL50" s="752"/>
      <c r="DM50" s="752"/>
      <c r="DN50" s="752"/>
      <c r="EA50"/>
      <c r="EB50"/>
      <c r="EC50"/>
      <c r="ED50"/>
      <c r="EE50"/>
      <c r="EF50"/>
      <c r="EG50"/>
    </row>
    <row r="51" spans="1:137" ht="16">
      <c r="A51" s="319" t="s">
        <v>237</v>
      </c>
      <c r="B51" s="713">
        <v>8</v>
      </c>
      <c r="C51" s="734" t="s">
        <v>909</v>
      </c>
      <c r="D51" s="734">
        <v>14</v>
      </c>
      <c r="E51" s="734">
        <v>14</v>
      </c>
      <c r="F51" s="734">
        <v>35</v>
      </c>
      <c r="G51" s="734">
        <v>0.5</v>
      </c>
      <c r="H51" s="734">
        <v>0.5</v>
      </c>
      <c r="I51" s="734" t="s">
        <v>909</v>
      </c>
      <c r="J51" s="734" t="s">
        <v>909</v>
      </c>
      <c r="K51" s="734">
        <v>860</v>
      </c>
      <c r="L51" s="734" t="s">
        <v>909</v>
      </c>
      <c r="M51" s="734" t="s">
        <v>909</v>
      </c>
      <c r="N51" s="713">
        <v>8</v>
      </c>
      <c r="O51" s="324">
        <v>1.75</v>
      </c>
      <c r="P51" s="324">
        <v>0.5</v>
      </c>
      <c r="Q51" s="324">
        <v>1</v>
      </c>
      <c r="R51" s="324">
        <v>0.75</v>
      </c>
      <c r="S51" s="324">
        <v>4.5</v>
      </c>
      <c r="T51" s="324">
        <v>2.5</v>
      </c>
      <c r="U51" s="324">
        <v>3</v>
      </c>
      <c r="V51" s="324">
        <v>1</v>
      </c>
      <c r="W51" s="732">
        <v>0.2</v>
      </c>
      <c r="X51" s="684">
        <v>8</v>
      </c>
      <c r="Y51" s="324">
        <v>0.5</v>
      </c>
      <c r="Z51" s="324" t="s">
        <v>909</v>
      </c>
      <c r="AA51" s="324">
        <v>0.5</v>
      </c>
      <c r="AB51" s="324">
        <v>0.5</v>
      </c>
      <c r="AC51" s="324">
        <v>0.5</v>
      </c>
      <c r="AD51" s="324">
        <v>1</v>
      </c>
      <c r="AE51" s="324">
        <v>1</v>
      </c>
      <c r="AF51" s="324">
        <v>1</v>
      </c>
      <c r="AG51" s="324">
        <v>0.5</v>
      </c>
      <c r="AH51" s="324">
        <v>0.5</v>
      </c>
      <c r="AI51" s="324">
        <v>7</v>
      </c>
      <c r="AJ51" s="324" t="s">
        <v>909</v>
      </c>
      <c r="AK51" s="324" t="s">
        <v>909</v>
      </c>
      <c r="AL51" s="324">
        <v>3</v>
      </c>
      <c r="AM51" s="324">
        <v>2</v>
      </c>
      <c r="AN51" s="324">
        <v>18</v>
      </c>
      <c r="AO51" s="324">
        <v>2</v>
      </c>
      <c r="AP51" s="324">
        <v>0.5</v>
      </c>
      <c r="AQ51" s="324">
        <v>4</v>
      </c>
      <c r="AR51" s="324" t="s">
        <v>909</v>
      </c>
      <c r="AS51" s="324">
        <v>10</v>
      </c>
      <c r="AT51" s="324" t="s">
        <v>909</v>
      </c>
      <c r="AU51" s="324">
        <v>10</v>
      </c>
      <c r="AV51" s="324">
        <v>0.5</v>
      </c>
      <c r="AW51" s="324">
        <v>0.5</v>
      </c>
      <c r="AX51" s="324">
        <v>7</v>
      </c>
      <c r="AY51" s="324">
        <v>5</v>
      </c>
      <c r="AZ51" s="324">
        <v>0.5</v>
      </c>
      <c r="BA51" s="324">
        <v>2.5</v>
      </c>
      <c r="BB51" s="324" t="s">
        <v>909</v>
      </c>
      <c r="BC51" s="684">
        <v>8</v>
      </c>
      <c r="BD51" s="324">
        <v>0.5</v>
      </c>
      <c r="BE51" s="324">
        <v>0.5</v>
      </c>
      <c r="BF51" s="324">
        <v>1</v>
      </c>
      <c r="BG51" s="324">
        <v>1</v>
      </c>
      <c r="BH51" s="324" t="s">
        <v>909</v>
      </c>
      <c r="BI51" s="324">
        <v>0.5</v>
      </c>
      <c r="BJ51" s="324" t="s">
        <v>909</v>
      </c>
      <c r="BK51" s="324" t="s">
        <v>909</v>
      </c>
      <c r="BL51" s="324" t="s">
        <v>909</v>
      </c>
      <c r="BM51" s="324" t="s">
        <v>909</v>
      </c>
      <c r="BN51" s="324" t="s">
        <v>909</v>
      </c>
      <c r="BO51" s="324">
        <v>7</v>
      </c>
      <c r="BP51" s="324">
        <v>0.5</v>
      </c>
      <c r="BQ51" s="324">
        <v>0.5</v>
      </c>
      <c r="BR51" s="324" t="s">
        <v>909</v>
      </c>
      <c r="BS51" s="324" t="s">
        <v>909</v>
      </c>
      <c r="BT51" s="324" t="s">
        <v>909</v>
      </c>
      <c r="BU51" s="324">
        <v>8</v>
      </c>
      <c r="BV51" s="324">
        <v>2</v>
      </c>
      <c r="BW51" s="324">
        <v>0.5</v>
      </c>
      <c r="BX51" s="324">
        <v>0.5</v>
      </c>
      <c r="BY51" s="324">
        <v>5</v>
      </c>
      <c r="BZ51" s="324">
        <v>14</v>
      </c>
      <c r="CA51" s="324">
        <v>14</v>
      </c>
      <c r="CB51" s="324" t="s">
        <v>908</v>
      </c>
      <c r="CC51" s="324">
        <v>0.5</v>
      </c>
      <c r="CD51" s="732">
        <v>0.5</v>
      </c>
      <c r="CE51" s="324">
        <v>8</v>
      </c>
      <c r="CF51" s="324">
        <v>2</v>
      </c>
      <c r="CG51" s="324">
        <v>0.5</v>
      </c>
      <c r="CH51" s="324">
        <v>0.5</v>
      </c>
      <c r="CI51" s="324">
        <v>3</v>
      </c>
      <c r="CJ51" s="324">
        <v>6</v>
      </c>
      <c r="CK51" s="324">
        <v>5</v>
      </c>
      <c r="CL51" s="324" t="s">
        <v>908</v>
      </c>
      <c r="CM51" s="324">
        <v>1</v>
      </c>
      <c r="CN51" s="324">
        <v>0.5</v>
      </c>
      <c r="CO51" s="324" t="s">
        <v>909</v>
      </c>
      <c r="CP51" s="324" t="s">
        <v>909</v>
      </c>
      <c r="CQ51" s="324" t="s">
        <v>909</v>
      </c>
      <c r="CR51" s="324" t="s">
        <v>909</v>
      </c>
      <c r="CS51" s="324" t="s">
        <v>909</v>
      </c>
      <c r="CT51" s="324" t="s">
        <v>909</v>
      </c>
      <c r="CU51" s="324" t="s">
        <v>909</v>
      </c>
      <c r="CV51" s="324" t="s">
        <v>909</v>
      </c>
      <c r="CW51" s="324" t="s">
        <v>909</v>
      </c>
      <c r="CX51" s="324" t="s">
        <v>909</v>
      </c>
      <c r="CY51" s="324"/>
      <c r="CZ51" s="324"/>
      <c r="DA51" s="324"/>
      <c r="DB51" s="324"/>
      <c r="DC51" s="324"/>
      <c r="DD51" s="324"/>
      <c r="DE51" s="324"/>
      <c r="DF51" s="324"/>
      <c r="DG51" s="324"/>
      <c r="DH51" s="752"/>
      <c r="DI51" s="752"/>
      <c r="DJ51" s="752"/>
      <c r="DK51" s="752"/>
      <c r="DL51" s="752"/>
      <c r="DM51" s="752"/>
      <c r="DN51" s="752"/>
      <c r="EA51"/>
      <c r="EB51"/>
      <c r="EC51"/>
      <c r="ED51"/>
      <c r="EE51"/>
      <c r="EF51"/>
      <c r="EG51"/>
    </row>
    <row r="52" spans="1:137" ht="16">
      <c r="A52" s="319" t="s">
        <v>238</v>
      </c>
      <c r="B52" s="713">
        <v>9</v>
      </c>
      <c r="C52" s="734" t="s">
        <v>909</v>
      </c>
      <c r="D52" s="734">
        <v>14</v>
      </c>
      <c r="E52" s="734">
        <v>21</v>
      </c>
      <c r="F52" s="734">
        <v>35</v>
      </c>
      <c r="G52" s="734">
        <v>0.5</v>
      </c>
      <c r="H52" s="734" t="s">
        <v>909</v>
      </c>
      <c r="I52" s="734" t="s">
        <v>909</v>
      </c>
      <c r="J52" s="734" t="s">
        <v>909</v>
      </c>
      <c r="K52" s="734">
        <v>1500</v>
      </c>
      <c r="L52" s="734" t="s">
        <v>909</v>
      </c>
      <c r="M52" s="734" t="s">
        <v>909</v>
      </c>
      <c r="N52" s="713">
        <v>9</v>
      </c>
      <c r="O52" s="324">
        <v>6</v>
      </c>
      <c r="P52" s="324">
        <v>72</v>
      </c>
      <c r="Q52" s="324">
        <v>96</v>
      </c>
      <c r="R52" s="324">
        <v>24</v>
      </c>
      <c r="S52" s="324">
        <v>3</v>
      </c>
      <c r="T52" s="324">
        <v>3</v>
      </c>
      <c r="U52" s="324">
        <v>24</v>
      </c>
      <c r="V52" s="324">
        <v>72</v>
      </c>
      <c r="W52" s="732" t="s">
        <v>909</v>
      </c>
      <c r="X52" s="684">
        <v>9</v>
      </c>
      <c r="Y52" s="324">
        <v>1.5</v>
      </c>
      <c r="Z52" s="324" t="s">
        <v>909</v>
      </c>
      <c r="AA52" s="324">
        <v>0.5</v>
      </c>
      <c r="AB52" s="324">
        <v>0.5</v>
      </c>
      <c r="AC52" s="324">
        <v>0.5</v>
      </c>
      <c r="AD52" s="324">
        <v>1</v>
      </c>
      <c r="AE52" s="324">
        <v>1</v>
      </c>
      <c r="AF52" s="324">
        <v>1</v>
      </c>
      <c r="AG52" s="324">
        <v>0.5</v>
      </c>
      <c r="AH52" s="324">
        <v>0.5</v>
      </c>
      <c r="AI52" s="324">
        <v>7</v>
      </c>
      <c r="AJ52" s="324" t="s">
        <v>909</v>
      </c>
      <c r="AK52" s="324" t="s">
        <v>909</v>
      </c>
      <c r="AL52" s="324">
        <v>3</v>
      </c>
      <c r="AM52" s="324">
        <v>5</v>
      </c>
      <c r="AN52" s="324">
        <v>10</v>
      </c>
      <c r="AO52" s="324">
        <v>1</v>
      </c>
      <c r="AP52" s="324">
        <v>0.5</v>
      </c>
      <c r="AQ52" s="324">
        <v>3.5</v>
      </c>
      <c r="AR52" s="324" t="s">
        <v>909</v>
      </c>
      <c r="AS52" s="324">
        <v>12</v>
      </c>
      <c r="AT52" s="324" t="s">
        <v>909</v>
      </c>
      <c r="AU52" s="324">
        <v>2</v>
      </c>
      <c r="AV52" s="324">
        <v>0.5</v>
      </c>
      <c r="AW52" s="324">
        <v>0.5</v>
      </c>
      <c r="AX52" s="324">
        <v>5</v>
      </c>
      <c r="AY52" s="324">
        <v>3</v>
      </c>
      <c r="AZ52" s="324">
        <v>0.5</v>
      </c>
      <c r="BA52" s="324">
        <v>2</v>
      </c>
      <c r="BB52" s="324" t="s">
        <v>909</v>
      </c>
      <c r="BC52" s="684">
        <v>9</v>
      </c>
      <c r="BD52" s="324">
        <v>0.5</v>
      </c>
      <c r="BE52" s="324">
        <v>0.5</v>
      </c>
      <c r="BF52" s="324">
        <v>1</v>
      </c>
      <c r="BG52" s="324">
        <v>1</v>
      </c>
      <c r="BH52" s="324" t="s">
        <v>909</v>
      </c>
      <c r="BI52" s="324">
        <v>0.5</v>
      </c>
      <c r="BJ52" s="324" t="s">
        <v>909</v>
      </c>
      <c r="BK52" s="324">
        <v>0.5</v>
      </c>
      <c r="BL52" s="324">
        <v>0.5</v>
      </c>
      <c r="BM52" s="324">
        <v>1</v>
      </c>
      <c r="BN52" s="324" t="s">
        <v>909</v>
      </c>
      <c r="BO52" s="324">
        <v>7</v>
      </c>
      <c r="BP52" s="324">
        <v>1</v>
      </c>
      <c r="BQ52" s="324">
        <v>0.5</v>
      </c>
      <c r="BR52" s="324" t="s">
        <v>909</v>
      </c>
      <c r="BS52" s="324" t="s">
        <v>909</v>
      </c>
      <c r="BT52" s="324" t="s">
        <v>909</v>
      </c>
      <c r="BU52" s="324">
        <v>9</v>
      </c>
      <c r="BV52" s="324">
        <v>2.5</v>
      </c>
      <c r="BW52" s="324">
        <v>0.5</v>
      </c>
      <c r="BX52" s="324">
        <v>0.5</v>
      </c>
      <c r="BY52" s="324">
        <v>12</v>
      </c>
      <c r="BZ52" s="324">
        <v>20</v>
      </c>
      <c r="CA52" s="324">
        <v>14</v>
      </c>
      <c r="CB52" s="324" t="s">
        <v>908</v>
      </c>
      <c r="CC52" s="324">
        <v>0.5</v>
      </c>
      <c r="CD52" s="732">
        <v>0.5</v>
      </c>
      <c r="CE52" s="324">
        <v>9</v>
      </c>
      <c r="CF52" s="324">
        <v>1.5</v>
      </c>
      <c r="CG52" s="324">
        <v>0.5</v>
      </c>
      <c r="CH52" s="324">
        <v>0.5</v>
      </c>
      <c r="CI52" s="324">
        <v>2</v>
      </c>
      <c r="CJ52" s="324">
        <v>2</v>
      </c>
      <c r="CK52" s="324">
        <v>2</v>
      </c>
      <c r="CL52" s="324" t="s">
        <v>908</v>
      </c>
      <c r="CM52" s="324">
        <v>1</v>
      </c>
      <c r="CN52" s="324">
        <v>0.5</v>
      </c>
      <c r="CO52" s="324" t="s">
        <v>909</v>
      </c>
      <c r="CP52" s="324" t="s">
        <v>909</v>
      </c>
      <c r="CQ52" s="324" t="s">
        <v>909</v>
      </c>
      <c r="CR52" s="324" t="s">
        <v>909</v>
      </c>
      <c r="CS52" s="324" t="s">
        <v>909</v>
      </c>
      <c r="CT52" s="324" t="s">
        <v>909</v>
      </c>
      <c r="CU52" s="324" t="s">
        <v>909</v>
      </c>
      <c r="CV52" s="324" t="s">
        <v>909</v>
      </c>
      <c r="CW52" s="324" t="s">
        <v>909</v>
      </c>
      <c r="CX52" s="324" t="s">
        <v>909</v>
      </c>
      <c r="CY52" s="324"/>
      <c r="CZ52" s="324"/>
      <c r="DA52" s="324"/>
      <c r="DB52" s="324"/>
      <c r="DC52" s="324"/>
      <c r="DD52" s="324"/>
      <c r="DE52" s="324"/>
      <c r="DF52" s="324"/>
      <c r="DG52" s="324"/>
      <c r="DH52" s="752"/>
      <c r="DI52" s="752"/>
      <c r="DJ52" s="752"/>
      <c r="DK52" s="752"/>
      <c r="DL52" s="752"/>
      <c r="DM52" s="752"/>
      <c r="DN52" s="752"/>
      <c r="EA52"/>
      <c r="EB52"/>
      <c r="EC52"/>
      <c r="ED52"/>
      <c r="EE52"/>
      <c r="EF52"/>
      <c r="EG52"/>
    </row>
    <row r="53" spans="1:137" ht="16">
      <c r="A53" s="319" t="s">
        <v>239</v>
      </c>
      <c r="B53" s="713">
        <v>10</v>
      </c>
      <c r="C53" s="734" t="s">
        <v>910</v>
      </c>
      <c r="D53" s="734">
        <v>25</v>
      </c>
      <c r="E53" s="734">
        <v>7</v>
      </c>
      <c r="F53" s="734">
        <v>7</v>
      </c>
      <c r="G53" s="734">
        <v>168</v>
      </c>
      <c r="H53" s="734" t="s">
        <v>909</v>
      </c>
      <c r="I53" s="734" t="s">
        <v>909</v>
      </c>
      <c r="J53" s="734" t="s">
        <v>909</v>
      </c>
      <c r="K53" s="734">
        <v>720</v>
      </c>
      <c r="L53" s="734" t="s">
        <v>909</v>
      </c>
      <c r="M53" s="734" t="s">
        <v>909</v>
      </c>
      <c r="N53" s="713">
        <v>10</v>
      </c>
      <c r="O53" s="324">
        <v>2</v>
      </c>
      <c r="P53" s="324">
        <v>1</v>
      </c>
      <c r="Q53" s="324">
        <v>0.5</v>
      </c>
      <c r="R53" s="324">
        <v>1</v>
      </c>
      <c r="S53" s="324">
        <v>2</v>
      </c>
      <c r="T53" s="324">
        <v>2</v>
      </c>
      <c r="U53" s="324" t="s">
        <v>909</v>
      </c>
      <c r="V53" s="324" t="s">
        <v>909</v>
      </c>
      <c r="W53" s="732">
        <v>0.5</v>
      </c>
      <c r="X53" s="684">
        <v>10</v>
      </c>
      <c r="Y53" s="324" t="s">
        <v>909</v>
      </c>
      <c r="Z53" s="324" t="s">
        <v>909</v>
      </c>
      <c r="AA53" s="324">
        <v>0.5</v>
      </c>
      <c r="AB53" s="324">
        <v>0.5</v>
      </c>
      <c r="AC53" s="324">
        <v>0.5</v>
      </c>
      <c r="AD53" s="324">
        <v>1</v>
      </c>
      <c r="AE53" s="324">
        <v>1</v>
      </c>
      <c r="AF53" s="324">
        <v>1</v>
      </c>
      <c r="AG53" s="324">
        <v>0.5</v>
      </c>
      <c r="AH53" s="324">
        <v>0.5</v>
      </c>
      <c r="AI53" s="324">
        <v>7</v>
      </c>
      <c r="AJ53" s="324" t="s">
        <v>909</v>
      </c>
      <c r="AK53" s="324" t="s">
        <v>909</v>
      </c>
      <c r="AL53" s="324">
        <v>3</v>
      </c>
      <c r="AM53" s="324">
        <v>5</v>
      </c>
      <c r="AN53" s="324">
        <v>10</v>
      </c>
      <c r="AO53" s="324">
        <v>1</v>
      </c>
      <c r="AP53" s="324">
        <v>0.5</v>
      </c>
      <c r="AQ53" s="324">
        <v>1.5</v>
      </c>
      <c r="AR53" s="324" t="s">
        <v>909</v>
      </c>
      <c r="AS53" s="324">
        <v>12</v>
      </c>
      <c r="AT53" s="324" t="s">
        <v>909</v>
      </c>
      <c r="AU53" s="324">
        <v>2</v>
      </c>
      <c r="AV53" s="324">
        <v>0.5</v>
      </c>
      <c r="AW53" s="324">
        <v>0.5</v>
      </c>
      <c r="AX53" s="324">
        <v>14</v>
      </c>
      <c r="AY53" s="324">
        <v>5</v>
      </c>
      <c r="AZ53" s="324">
        <v>0.5</v>
      </c>
      <c r="BA53" s="324">
        <v>2.5</v>
      </c>
      <c r="BB53" s="324" t="s">
        <v>909</v>
      </c>
      <c r="BC53" s="684">
        <v>10</v>
      </c>
      <c r="BD53" s="324">
        <v>15</v>
      </c>
      <c r="BE53" s="324">
        <v>1</v>
      </c>
      <c r="BF53" s="324">
        <v>2</v>
      </c>
      <c r="BG53" s="324">
        <v>2</v>
      </c>
      <c r="BH53" s="324">
        <v>15</v>
      </c>
      <c r="BI53" s="324">
        <v>100</v>
      </c>
      <c r="BJ53" s="324">
        <v>2</v>
      </c>
      <c r="BK53" s="324">
        <v>2</v>
      </c>
      <c r="BL53" s="324">
        <v>1</v>
      </c>
      <c r="BM53" s="324">
        <v>2</v>
      </c>
      <c r="BN53" s="324">
        <v>1</v>
      </c>
      <c r="BO53" s="324">
        <v>2</v>
      </c>
      <c r="BP53" s="324">
        <v>15</v>
      </c>
      <c r="BQ53" s="324">
        <v>100</v>
      </c>
      <c r="BR53" s="324" t="s">
        <v>909</v>
      </c>
      <c r="BS53" s="324">
        <v>1</v>
      </c>
      <c r="BT53" s="324" t="s">
        <v>909</v>
      </c>
      <c r="BU53" s="324">
        <v>10</v>
      </c>
      <c r="BV53" s="324">
        <v>2.5</v>
      </c>
      <c r="BW53" s="324">
        <v>0.5</v>
      </c>
      <c r="BX53" s="324">
        <v>0.5</v>
      </c>
      <c r="BY53" s="324">
        <v>3</v>
      </c>
      <c r="BZ53" s="324">
        <v>20</v>
      </c>
      <c r="CA53" s="324">
        <v>4</v>
      </c>
      <c r="CB53" s="324" t="s">
        <v>908</v>
      </c>
      <c r="CC53" s="324">
        <v>0.5</v>
      </c>
      <c r="CD53" s="732">
        <v>0.5</v>
      </c>
      <c r="CE53" s="324">
        <v>10</v>
      </c>
      <c r="CF53" s="324">
        <v>3</v>
      </c>
      <c r="CG53" s="324">
        <v>50</v>
      </c>
      <c r="CH53" s="324">
        <v>1</v>
      </c>
      <c r="CI53" s="324" t="s">
        <v>909</v>
      </c>
      <c r="CJ53" s="324">
        <v>2</v>
      </c>
      <c r="CK53" s="324">
        <v>2</v>
      </c>
      <c r="CL53" s="324" t="s">
        <v>908</v>
      </c>
      <c r="CM53" s="324">
        <v>15</v>
      </c>
      <c r="CN53" s="324">
        <v>100</v>
      </c>
      <c r="CO53" s="324">
        <v>2</v>
      </c>
      <c r="CP53" s="324">
        <v>1</v>
      </c>
      <c r="CQ53" s="324">
        <v>1</v>
      </c>
      <c r="CR53" s="324">
        <v>1</v>
      </c>
      <c r="CS53" s="324">
        <v>2</v>
      </c>
      <c r="CT53" s="324">
        <v>15</v>
      </c>
      <c r="CU53" s="324">
        <v>100</v>
      </c>
      <c r="CV53" s="324">
        <v>2</v>
      </c>
      <c r="CW53" s="324" t="s">
        <v>909</v>
      </c>
      <c r="CX53" s="324">
        <v>2</v>
      </c>
      <c r="CY53" s="324"/>
      <c r="CZ53" s="324"/>
      <c r="DA53" s="324"/>
      <c r="DB53" s="324"/>
      <c r="DC53" s="324"/>
      <c r="DD53" s="324"/>
      <c r="DE53" s="324"/>
      <c r="DF53" s="324"/>
      <c r="DG53" s="324"/>
      <c r="DH53" s="752"/>
      <c r="DI53" s="752"/>
      <c r="DJ53" s="752"/>
      <c r="DK53" s="752"/>
      <c r="DL53" s="752"/>
      <c r="DM53" s="752"/>
      <c r="DN53" s="752"/>
      <c r="EA53"/>
      <c r="EB53"/>
      <c r="EC53"/>
      <c r="ED53"/>
      <c r="EE53"/>
      <c r="EF53"/>
      <c r="EG53"/>
    </row>
    <row r="54" spans="1:137" ht="16">
      <c r="A54" s="319" t="s">
        <v>240</v>
      </c>
      <c r="B54" s="713">
        <v>11</v>
      </c>
      <c r="C54" s="734" t="s">
        <v>909</v>
      </c>
      <c r="D54" s="734">
        <v>2</v>
      </c>
      <c r="E54" s="734">
        <v>24</v>
      </c>
      <c r="F54" s="734">
        <v>5</v>
      </c>
      <c r="G54" s="734">
        <v>24</v>
      </c>
      <c r="H54" s="734" t="s">
        <v>909</v>
      </c>
      <c r="I54" s="734">
        <v>0.15</v>
      </c>
      <c r="J54" s="734" t="s">
        <v>909</v>
      </c>
      <c r="K54" s="734">
        <v>1340</v>
      </c>
      <c r="L54" s="734" t="s">
        <v>909</v>
      </c>
      <c r="M54" s="734" t="s">
        <v>909</v>
      </c>
      <c r="N54" s="713">
        <v>11</v>
      </c>
      <c r="O54" s="324">
        <v>3</v>
      </c>
      <c r="P54" s="324">
        <v>3</v>
      </c>
      <c r="Q54" s="324">
        <v>72</v>
      </c>
      <c r="R54" s="324">
        <v>1</v>
      </c>
      <c r="S54" s="324">
        <v>12</v>
      </c>
      <c r="T54" s="324">
        <v>1</v>
      </c>
      <c r="U54" s="324">
        <v>3</v>
      </c>
      <c r="V54" s="324">
        <v>3</v>
      </c>
      <c r="W54" s="732">
        <v>48</v>
      </c>
      <c r="X54" s="684">
        <v>11</v>
      </c>
      <c r="Y54" s="324">
        <v>1</v>
      </c>
      <c r="Z54" s="324" t="s">
        <v>909</v>
      </c>
      <c r="AA54" s="324">
        <v>0.5</v>
      </c>
      <c r="AB54" s="324">
        <v>0.5</v>
      </c>
      <c r="AC54" s="324">
        <v>0.5</v>
      </c>
      <c r="AD54" s="324">
        <v>1</v>
      </c>
      <c r="AE54" s="324">
        <v>1</v>
      </c>
      <c r="AF54" s="324">
        <v>1</v>
      </c>
      <c r="AG54" s="324">
        <v>2</v>
      </c>
      <c r="AH54" s="324">
        <v>0.5</v>
      </c>
      <c r="AI54" s="324">
        <v>7</v>
      </c>
      <c r="AJ54" s="324" t="s">
        <v>909</v>
      </c>
      <c r="AK54" s="324" t="s">
        <v>909</v>
      </c>
      <c r="AL54" s="324">
        <v>3</v>
      </c>
      <c r="AM54" s="324">
        <v>5</v>
      </c>
      <c r="AN54" s="324">
        <v>28</v>
      </c>
      <c r="AO54" s="324">
        <v>4</v>
      </c>
      <c r="AP54" s="324">
        <v>0.5</v>
      </c>
      <c r="AQ54" s="324">
        <v>3</v>
      </c>
      <c r="AR54" s="324" t="s">
        <v>909</v>
      </c>
      <c r="AS54" s="324">
        <v>4</v>
      </c>
      <c r="AT54" s="324" t="s">
        <v>909</v>
      </c>
      <c r="AU54" s="324">
        <v>2</v>
      </c>
      <c r="AV54" s="324">
        <v>0.5</v>
      </c>
      <c r="AW54" s="324">
        <v>0.5</v>
      </c>
      <c r="AX54" s="324">
        <v>7</v>
      </c>
      <c r="AY54" s="324">
        <v>2</v>
      </c>
      <c r="AZ54" s="324">
        <v>0.5</v>
      </c>
      <c r="BA54" s="324">
        <v>2.5</v>
      </c>
      <c r="BB54" s="324" t="s">
        <v>909</v>
      </c>
      <c r="BC54" s="684">
        <v>11</v>
      </c>
      <c r="BD54" s="324">
        <v>0.25</v>
      </c>
      <c r="BE54" s="324">
        <v>0.25</v>
      </c>
      <c r="BF54" s="324">
        <v>0.25</v>
      </c>
      <c r="BG54" s="324" t="s">
        <v>909</v>
      </c>
      <c r="BH54" s="324" t="s">
        <v>909</v>
      </c>
      <c r="BI54" s="324" t="s">
        <v>909</v>
      </c>
      <c r="BJ54" s="324" t="s">
        <v>909</v>
      </c>
      <c r="BK54" s="324" t="s">
        <v>909</v>
      </c>
      <c r="BL54" s="324" t="s">
        <v>909</v>
      </c>
      <c r="BM54" s="324" t="s">
        <v>909</v>
      </c>
      <c r="BN54" s="324" t="s">
        <v>909</v>
      </c>
      <c r="BO54" s="324">
        <v>15</v>
      </c>
      <c r="BP54" s="324">
        <v>3</v>
      </c>
      <c r="BQ54" s="324">
        <v>0.5</v>
      </c>
      <c r="BR54" s="324" t="s">
        <v>909</v>
      </c>
      <c r="BS54" s="324">
        <v>0.2</v>
      </c>
      <c r="BT54" s="324" t="s">
        <v>909</v>
      </c>
      <c r="BU54" s="324">
        <v>11</v>
      </c>
      <c r="BV54" s="324">
        <v>2</v>
      </c>
      <c r="BW54" s="324">
        <v>0.5</v>
      </c>
      <c r="BX54" s="324">
        <v>0.5</v>
      </c>
      <c r="BY54" s="324">
        <v>3</v>
      </c>
      <c r="BZ54" s="324">
        <v>15</v>
      </c>
      <c r="CA54" s="324">
        <v>4</v>
      </c>
      <c r="CB54" s="324" t="s">
        <v>908</v>
      </c>
      <c r="CC54" s="324">
        <v>0.5</v>
      </c>
      <c r="CD54" s="732">
        <v>0.5</v>
      </c>
      <c r="CE54" s="324">
        <v>11</v>
      </c>
      <c r="CF54" s="324">
        <v>2.5</v>
      </c>
      <c r="CG54" s="324">
        <v>0.1</v>
      </c>
      <c r="CH54" s="324">
        <v>0.1</v>
      </c>
      <c r="CI54" s="324" t="s">
        <v>909</v>
      </c>
      <c r="CJ54" s="324">
        <v>0.5</v>
      </c>
      <c r="CK54" s="324">
        <v>0.2</v>
      </c>
      <c r="CL54" s="324" t="s">
        <v>908</v>
      </c>
      <c r="CM54" s="324">
        <v>0.1</v>
      </c>
      <c r="CN54" s="324">
        <v>0.2</v>
      </c>
      <c r="CO54" s="324" t="s">
        <v>909</v>
      </c>
      <c r="CP54" s="324" t="s">
        <v>909</v>
      </c>
      <c r="CQ54" s="324" t="s">
        <v>909</v>
      </c>
      <c r="CR54" s="324" t="s">
        <v>909</v>
      </c>
      <c r="CS54" s="324" t="s">
        <v>909</v>
      </c>
      <c r="CT54" s="324" t="s">
        <v>909</v>
      </c>
      <c r="CU54" s="324" t="s">
        <v>909</v>
      </c>
      <c r="CV54" s="324" t="s">
        <v>909</v>
      </c>
      <c r="CW54" s="324" t="s">
        <v>909</v>
      </c>
      <c r="CX54" s="324" t="s">
        <v>909</v>
      </c>
      <c r="CY54" s="324"/>
      <c r="CZ54" s="324"/>
      <c r="DA54" s="324"/>
      <c r="DB54" s="324"/>
      <c r="DC54" s="324"/>
      <c r="DD54" s="324"/>
      <c r="DE54" s="324"/>
      <c r="DF54" s="324"/>
      <c r="DG54" s="324"/>
      <c r="DH54" s="752"/>
      <c r="DI54" s="752"/>
      <c r="DJ54" s="752"/>
      <c r="DK54" s="752"/>
      <c r="DL54" s="752"/>
      <c r="DM54" s="752"/>
      <c r="DN54" s="752"/>
      <c r="EA54"/>
      <c r="EB54"/>
      <c r="EC54"/>
      <c r="ED54"/>
      <c r="EE54"/>
      <c r="EF54"/>
      <c r="EG54"/>
    </row>
    <row r="55" spans="1:137" ht="16">
      <c r="A55" s="319" t="s">
        <v>241</v>
      </c>
      <c r="B55" s="713">
        <v>12</v>
      </c>
      <c r="C55" s="734" t="s">
        <v>909</v>
      </c>
      <c r="D55" s="734">
        <v>120</v>
      </c>
      <c r="E55" s="734">
        <v>3</v>
      </c>
      <c r="F55" s="734">
        <v>24</v>
      </c>
      <c r="G55" s="734">
        <v>72</v>
      </c>
      <c r="H55" s="734" t="s">
        <v>909</v>
      </c>
      <c r="I55" s="734">
        <v>0.25</v>
      </c>
      <c r="J55" s="734" t="s">
        <v>909</v>
      </c>
      <c r="K55" s="734">
        <v>840</v>
      </c>
      <c r="L55" s="734" t="s">
        <v>909</v>
      </c>
      <c r="M55" s="734" t="s">
        <v>909</v>
      </c>
      <c r="N55" s="713">
        <v>12</v>
      </c>
      <c r="O55" s="324">
        <v>24</v>
      </c>
      <c r="P55" s="324">
        <v>24</v>
      </c>
      <c r="Q55" s="324">
        <v>24</v>
      </c>
      <c r="R55" s="324">
        <v>1</v>
      </c>
      <c r="S55" s="324">
        <v>24</v>
      </c>
      <c r="T55" s="324">
        <v>2</v>
      </c>
      <c r="U55" s="324">
        <v>504</v>
      </c>
      <c r="V55" s="324">
        <v>24</v>
      </c>
      <c r="W55" s="732">
        <v>48</v>
      </c>
      <c r="X55" s="684">
        <v>12</v>
      </c>
      <c r="Y55" s="324">
        <v>1</v>
      </c>
      <c r="Z55" s="324" t="s">
        <v>909</v>
      </c>
      <c r="AA55" s="324" t="s">
        <v>909</v>
      </c>
      <c r="AB55" s="324" t="s">
        <v>909</v>
      </c>
      <c r="AC55" s="324" t="s">
        <v>909</v>
      </c>
      <c r="AD55" s="324" t="s">
        <v>909</v>
      </c>
      <c r="AE55" s="324" t="s">
        <v>909</v>
      </c>
      <c r="AF55" s="324" t="s">
        <v>909</v>
      </c>
      <c r="AG55" s="324" t="s">
        <v>909</v>
      </c>
      <c r="AH55" s="324" t="s">
        <v>909</v>
      </c>
      <c r="AI55" s="324">
        <v>4</v>
      </c>
      <c r="AJ55" s="324" t="s">
        <v>909</v>
      </c>
      <c r="AK55" s="324" t="s">
        <v>909</v>
      </c>
      <c r="AL55" s="324" t="s">
        <v>909</v>
      </c>
      <c r="AM55" s="324">
        <v>5</v>
      </c>
      <c r="AN55" s="324">
        <v>96</v>
      </c>
      <c r="AO55" s="324">
        <v>48</v>
      </c>
      <c r="AP55" s="324">
        <v>48</v>
      </c>
      <c r="AQ55" s="324">
        <v>1.4</v>
      </c>
      <c r="AR55" s="324" t="s">
        <v>909</v>
      </c>
      <c r="AS55" s="324">
        <v>4</v>
      </c>
      <c r="AT55" s="324" t="s">
        <v>909</v>
      </c>
      <c r="AU55" s="324">
        <v>6.5</v>
      </c>
      <c r="AV55" s="324" t="s">
        <v>909</v>
      </c>
      <c r="AW55" s="324" t="s">
        <v>909</v>
      </c>
      <c r="AX55" s="324">
        <v>96</v>
      </c>
      <c r="AY55" s="324">
        <v>24</v>
      </c>
      <c r="AZ55" s="324" t="s">
        <v>909</v>
      </c>
      <c r="BA55" s="324">
        <v>2</v>
      </c>
      <c r="BB55" s="324" t="s">
        <v>909</v>
      </c>
      <c r="BC55" s="684">
        <v>12</v>
      </c>
      <c r="BD55" s="324">
        <v>0.1</v>
      </c>
      <c r="BE55" s="324">
        <v>0.1</v>
      </c>
      <c r="BF55" s="324">
        <v>0.5</v>
      </c>
      <c r="BG55" s="324">
        <v>0.2</v>
      </c>
      <c r="BH55" s="324">
        <v>24</v>
      </c>
      <c r="BI55" s="324">
        <v>24</v>
      </c>
      <c r="BJ55" s="324" t="s">
        <v>909</v>
      </c>
      <c r="BK55" s="324">
        <v>0.1</v>
      </c>
      <c r="BL55" s="324">
        <v>0.1</v>
      </c>
      <c r="BM55" s="324">
        <v>1</v>
      </c>
      <c r="BN55" s="324">
        <v>2</v>
      </c>
      <c r="BO55" s="324">
        <v>1</v>
      </c>
      <c r="BP55" s="324">
        <v>0.1</v>
      </c>
      <c r="BQ55" s="324">
        <v>0.2</v>
      </c>
      <c r="BR55" s="324" t="s">
        <v>909</v>
      </c>
      <c r="BS55" s="324">
        <v>0.1</v>
      </c>
      <c r="BT55" s="324" t="s">
        <v>909</v>
      </c>
      <c r="BU55" s="324">
        <v>12</v>
      </c>
      <c r="BV55" s="324">
        <v>2</v>
      </c>
      <c r="BW55" s="324">
        <v>0.5</v>
      </c>
      <c r="BX55" s="324">
        <v>0.5</v>
      </c>
      <c r="BY55" s="324">
        <v>3</v>
      </c>
      <c r="BZ55" s="324">
        <v>15</v>
      </c>
      <c r="CA55" s="324">
        <v>4</v>
      </c>
      <c r="CB55" s="324" t="s">
        <v>908</v>
      </c>
      <c r="CC55" s="324">
        <v>0.5</v>
      </c>
      <c r="CD55" s="732">
        <v>0.5</v>
      </c>
      <c r="CE55" s="324">
        <v>12</v>
      </c>
      <c r="CF55" s="324">
        <v>2</v>
      </c>
      <c r="CG55" s="324">
        <v>0.1</v>
      </c>
      <c r="CH55" s="324">
        <v>0.1</v>
      </c>
      <c r="CI55" s="324" t="s">
        <v>909</v>
      </c>
      <c r="CJ55" s="324">
        <v>0.7</v>
      </c>
      <c r="CK55" s="324">
        <v>0.2</v>
      </c>
      <c r="CL55" s="324" t="s">
        <v>908</v>
      </c>
      <c r="CM55" s="324">
        <v>0.1</v>
      </c>
      <c r="CN55" s="324">
        <v>0.2</v>
      </c>
      <c r="CO55" s="324" t="s">
        <v>909</v>
      </c>
      <c r="CP55" s="324" t="s">
        <v>909</v>
      </c>
      <c r="CQ55" s="324" t="s">
        <v>909</v>
      </c>
      <c r="CR55" s="324" t="s">
        <v>909</v>
      </c>
      <c r="CS55" s="324" t="s">
        <v>909</v>
      </c>
      <c r="CT55" s="324" t="s">
        <v>909</v>
      </c>
      <c r="CU55" s="324" t="s">
        <v>909</v>
      </c>
      <c r="CV55" s="324" t="s">
        <v>909</v>
      </c>
      <c r="CW55" s="324" t="s">
        <v>909</v>
      </c>
      <c r="CX55" s="324" t="s">
        <v>909</v>
      </c>
      <c r="CY55" s="324"/>
      <c r="CZ55" s="324"/>
      <c r="DA55" s="324"/>
      <c r="DB55" s="324"/>
      <c r="DC55" s="324"/>
      <c r="DD55" s="324"/>
      <c r="DE55" s="324"/>
      <c r="DF55" s="324"/>
      <c r="DG55" s="324"/>
      <c r="DH55" s="752"/>
      <c r="DI55" s="752"/>
      <c r="DJ55" s="752"/>
      <c r="DK55" s="752"/>
      <c r="DL55" s="752"/>
      <c r="DM55" s="752"/>
      <c r="DN55" s="752"/>
      <c r="EA55"/>
      <c r="EB55"/>
      <c r="EC55"/>
      <c r="ED55"/>
      <c r="EE55"/>
      <c r="EF55"/>
      <c r="EG55"/>
    </row>
    <row r="56" spans="1:137" ht="16">
      <c r="A56" s="319" t="s">
        <v>242</v>
      </c>
      <c r="B56" s="713">
        <v>13</v>
      </c>
      <c r="C56" s="734" t="s">
        <v>909</v>
      </c>
      <c r="D56" s="734">
        <v>5</v>
      </c>
      <c r="E56" s="734">
        <v>15</v>
      </c>
      <c r="F56" s="734">
        <v>5</v>
      </c>
      <c r="G56" s="734">
        <v>100</v>
      </c>
      <c r="H56" s="734">
        <v>360</v>
      </c>
      <c r="I56" s="734">
        <v>1</v>
      </c>
      <c r="J56" s="734" t="s">
        <v>909</v>
      </c>
      <c r="K56" s="734">
        <v>240</v>
      </c>
      <c r="L56" s="734" t="s">
        <v>909</v>
      </c>
      <c r="M56" s="734" t="s">
        <v>909</v>
      </c>
      <c r="N56" s="713">
        <v>13</v>
      </c>
      <c r="O56" s="324" t="s">
        <v>909</v>
      </c>
      <c r="P56" s="324" t="s">
        <v>909</v>
      </c>
      <c r="Q56" s="324" t="s">
        <v>909</v>
      </c>
      <c r="R56" s="324" t="s">
        <v>909</v>
      </c>
      <c r="S56" s="324">
        <v>3</v>
      </c>
      <c r="T56" s="324">
        <v>2</v>
      </c>
      <c r="U56" s="324">
        <v>0.5</v>
      </c>
      <c r="V56" s="324">
        <v>0.1</v>
      </c>
      <c r="W56" s="732">
        <v>0.5</v>
      </c>
      <c r="X56" s="684">
        <v>13</v>
      </c>
      <c r="Y56" s="324">
        <v>1.5</v>
      </c>
      <c r="Z56" s="324" t="s">
        <v>909</v>
      </c>
      <c r="AA56" s="324" t="s">
        <v>909</v>
      </c>
      <c r="AB56" s="324" t="s">
        <v>909</v>
      </c>
      <c r="AC56" s="324" t="s">
        <v>909</v>
      </c>
      <c r="AD56" s="324" t="s">
        <v>909</v>
      </c>
      <c r="AE56" s="324" t="s">
        <v>909</v>
      </c>
      <c r="AF56" s="324" t="s">
        <v>909</v>
      </c>
      <c r="AG56" s="324" t="s">
        <v>909</v>
      </c>
      <c r="AH56" s="324" t="s">
        <v>909</v>
      </c>
      <c r="AI56" s="324">
        <v>5</v>
      </c>
      <c r="AJ56" s="324" t="s">
        <v>909</v>
      </c>
      <c r="AK56" s="324" t="s">
        <v>909</v>
      </c>
      <c r="AL56" s="324" t="s">
        <v>909</v>
      </c>
      <c r="AM56" s="324">
        <v>3</v>
      </c>
      <c r="AN56" s="324">
        <v>72</v>
      </c>
      <c r="AO56" s="324">
        <v>48</v>
      </c>
      <c r="AP56" s="324">
        <v>48</v>
      </c>
      <c r="AQ56" s="324">
        <v>1.8</v>
      </c>
      <c r="AR56" s="324" t="s">
        <v>909</v>
      </c>
      <c r="AS56" s="324">
        <v>4</v>
      </c>
      <c r="AT56" s="324" t="s">
        <v>909</v>
      </c>
      <c r="AU56" s="324">
        <v>3.5</v>
      </c>
      <c r="AV56" s="324" t="s">
        <v>909</v>
      </c>
      <c r="AW56" s="324" t="s">
        <v>909</v>
      </c>
      <c r="AX56" s="324">
        <v>72</v>
      </c>
      <c r="AY56" s="324">
        <v>24</v>
      </c>
      <c r="AZ56" s="324" t="s">
        <v>909</v>
      </c>
      <c r="BA56" s="324">
        <v>1.5</v>
      </c>
      <c r="BB56" s="324" t="s">
        <v>909</v>
      </c>
      <c r="BC56" s="684">
        <v>13</v>
      </c>
      <c r="BD56" s="324">
        <v>0.16</v>
      </c>
      <c r="BE56" s="324">
        <v>0.16</v>
      </c>
      <c r="BF56" s="324" t="s">
        <v>909</v>
      </c>
      <c r="BG56" s="324">
        <v>0.25</v>
      </c>
      <c r="BH56" s="324">
        <v>8</v>
      </c>
      <c r="BI56" s="324">
        <v>8</v>
      </c>
      <c r="BJ56" s="324" t="s">
        <v>909</v>
      </c>
      <c r="BK56" s="324">
        <v>0.16</v>
      </c>
      <c r="BL56" s="324">
        <v>1.1599999999999999</v>
      </c>
      <c r="BM56" s="324">
        <v>1</v>
      </c>
      <c r="BN56" s="324">
        <v>2</v>
      </c>
      <c r="BO56" s="324">
        <v>1</v>
      </c>
      <c r="BP56" s="324">
        <v>8</v>
      </c>
      <c r="BQ56" s="324">
        <v>8</v>
      </c>
      <c r="BR56" s="324" t="s">
        <v>909</v>
      </c>
      <c r="BS56" s="324">
        <v>0.16</v>
      </c>
      <c r="BT56" s="324" t="s">
        <v>909</v>
      </c>
      <c r="BU56" s="324">
        <v>13</v>
      </c>
      <c r="BV56" s="324" t="s">
        <v>909</v>
      </c>
      <c r="BW56" s="324">
        <v>30</v>
      </c>
      <c r="BX56" s="324">
        <v>1</v>
      </c>
      <c r="BY56" s="324" t="s">
        <v>909</v>
      </c>
      <c r="BZ56" s="324">
        <v>2</v>
      </c>
      <c r="CA56" s="324">
        <v>1</v>
      </c>
      <c r="CB56" s="324" t="s">
        <v>908</v>
      </c>
      <c r="CC56" s="324">
        <v>15</v>
      </c>
      <c r="CD56" s="732" t="s">
        <v>909</v>
      </c>
      <c r="CE56" s="324">
        <v>13</v>
      </c>
      <c r="CF56" s="324">
        <v>2</v>
      </c>
      <c r="CG56" s="324">
        <v>0.2</v>
      </c>
      <c r="CH56" s="324">
        <v>0.2</v>
      </c>
      <c r="CI56" s="324" t="s">
        <v>909</v>
      </c>
      <c r="CJ56" s="324">
        <v>12</v>
      </c>
      <c r="CK56" s="324">
        <v>20</v>
      </c>
      <c r="CL56" s="324" t="s">
        <v>908</v>
      </c>
      <c r="CM56" s="324">
        <v>0.5</v>
      </c>
      <c r="CN56" s="324">
        <v>0.5</v>
      </c>
      <c r="CO56" s="324" t="s">
        <v>909</v>
      </c>
      <c r="CP56" s="324" t="s">
        <v>909</v>
      </c>
      <c r="CQ56" s="324" t="s">
        <v>909</v>
      </c>
      <c r="CR56" s="324" t="s">
        <v>909</v>
      </c>
      <c r="CS56" s="324" t="s">
        <v>909</v>
      </c>
      <c r="CT56" s="324" t="s">
        <v>909</v>
      </c>
      <c r="CU56" s="324" t="s">
        <v>909</v>
      </c>
      <c r="CV56" s="324" t="s">
        <v>909</v>
      </c>
      <c r="CW56" s="324" t="s">
        <v>909</v>
      </c>
      <c r="CX56" s="324" t="s">
        <v>909</v>
      </c>
      <c r="CY56" s="324"/>
      <c r="CZ56" s="324"/>
      <c r="DA56" s="324"/>
      <c r="DB56" s="324"/>
      <c r="DC56" s="324"/>
      <c r="DD56" s="324"/>
      <c r="DE56" s="324"/>
      <c r="DF56" s="324"/>
      <c r="DG56" s="324"/>
      <c r="DH56" s="752"/>
      <c r="DI56" s="752"/>
      <c r="DJ56" s="752"/>
      <c r="DK56" s="752"/>
      <c r="DL56" s="752"/>
      <c r="DM56" s="752"/>
      <c r="DN56" s="752"/>
      <c r="EA56"/>
      <c r="EB56"/>
      <c r="EC56"/>
      <c r="ED56"/>
      <c r="EE56"/>
      <c r="EF56"/>
      <c r="EG56"/>
    </row>
    <row r="57" spans="1:137" ht="16">
      <c r="A57" s="319" t="s">
        <v>243</v>
      </c>
      <c r="B57" s="713">
        <v>14</v>
      </c>
      <c r="C57" s="734">
        <v>16</v>
      </c>
      <c r="D57" s="734">
        <v>40</v>
      </c>
      <c r="E57" s="734">
        <v>0.5</v>
      </c>
      <c r="F57" s="734">
        <v>0.1</v>
      </c>
      <c r="G57" s="734">
        <v>0.5</v>
      </c>
      <c r="H57" s="734">
        <v>0.1</v>
      </c>
      <c r="I57" s="734" t="s">
        <v>909</v>
      </c>
      <c r="J57" s="734">
        <v>1</v>
      </c>
      <c r="K57" s="734">
        <v>4</v>
      </c>
      <c r="L57" s="734" t="s">
        <v>910</v>
      </c>
      <c r="M57" s="734" t="s">
        <v>910</v>
      </c>
      <c r="N57" s="713">
        <v>14</v>
      </c>
      <c r="O57" s="324">
        <v>1</v>
      </c>
      <c r="P57" s="324">
        <v>0.75</v>
      </c>
      <c r="Q57" s="324">
        <v>120</v>
      </c>
      <c r="R57" s="324">
        <v>0.25</v>
      </c>
      <c r="S57" s="324">
        <v>4</v>
      </c>
      <c r="T57" s="324">
        <v>1.5</v>
      </c>
      <c r="U57" s="324">
        <v>2</v>
      </c>
      <c r="V57" s="324">
        <v>1</v>
      </c>
      <c r="W57" s="732" t="s">
        <v>909</v>
      </c>
      <c r="X57" s="684">
        <v>14</v>
      </c>
      <c r="Y57" s="324">
        <v>1</v>
      </c>
      <c r="Z57" s="324" t="s">
        <v>909</v>
      </c>
      <c r="AA57" s="324" t="s">
        <v>909</v>
      </c>
      <c r="AB57" s="324" t="s">
        <v>909</v>
      </c>
      <c r="AC57" s="324" t="s">
        <v>909</v>
      </c>
      <c r="AD57" s="324" t="s">
        <v>909</v>
      </c>
      <c r="AE57" s="324" t="s">
        <v>909</v>
      </c>
      <c r="AF57" s="324" t="s">
        <v>909</v>
      </c>
      <c r="AG57" s="324" t="s">
        <v>909</v>
      </c>
      <c r="AH57" s="324" t="s">
        <v>909</v>
      </c>
      <c r="AI57" s="324">
        <v>4</v>
      </c>
      <c r="AJ57" s="324" t="s">
        <v>909</v>
      </c>
      <c r="AK57" s="324" t="s">
        <v>909</v>
      </c>
      <c r="AL57" s="324" t="s">
        <v>909</v>
      </c>
      <c r="AM57" s="324">
        <v>4</v>
      </c>
      <c r="AN57" s="324">
        <v>72</v>
      </c>
      <c r="AO57" s="324">
        <v>24</v>
      </c>
      <c r="AP57" s="324">
        <v>24</v>
      </c>
      <c r="AQ57" s="324">
        <v>1.5</v>
      </c>
      <c r="AR57" s="324" t="s">
        <v>909</v>
      </c>
      <c r="AS57" s="324">
        <v>12</v>
      </c>
      <c r="AT57" s="324" t="s">
        <v>909</v>
      </c>
      <c r="AU57" s="324">
        <v>6.5</v>
      </c>
      <c r="AV57" s="324" t="s">
        <v>909</v>
      </c>
      <c r="AW57" s="324" t="s">
        <v>909</v>
      </c>
      <c r="AX57" s="324">
        <v>72</v>
      </c>
      <c r="AY57" s="324">
        <v>24</v>
      </c>
      <c r="AZ57" s="324" t="s">
        <v>909</v>
      </c>
      <c r="BA57" s="324">
        <v>2.4</v>
      </c>
      <c r="BB57" s="324" t="s">
        <v>909</v>
      </c>
      <c r="BC57" s="684">
        <v>14</v>
      </c>
      <c r="BD57" s="324" t="s">
        <v>909</v>
      </c>
      <c r="BE57" s="324">
        <v>0.16</v>
      </c>
      <c r="BF57" s="324">
        <v>1</v>
      </c>
      <c r="BG57" s="324">
        <v>0.25</v>
      </c>
      <c r="BH57" s="324" t="s">
        <v>909</v>
      </c>
      <c r="BI57" s="324" t="s">
        <v>909</v>
      </c>
      <c r="BJ57" s="324" t="s">
        <v>909</v>
      </c>
      <c r="BK57" s="324">
        <v>0.16</v>
      </c>
      <c r="BL57" s="324" t="s">
        <v>909</v>
      </c>
      <c r="BM57" s="324">
        <v>0.16</v>
      </c>
      <c r="BN57" s="324" t="s">
        <v>909</v>
      </c>
      <c r="BO57" s="324">
        <v>3</v>
      </c>
      <c r="BP57" s="324">
        <v>8</v>
      </c>
      <c r="BQ57" s="324">
        <v>8</v>
      </c>
      <c r="BR57" s="324" t="s">
        <v>909</v>
      </c>
      <c r="BS57" s="324" t="s">
        <v>909</v>
      </c>
      <c r="BT57" s="324" t="s">
        <v>909</v>
      </c>
      <c r="BU57" s="324">
        <v>14</v>
      </c>
      <c r="BV57" s="324">
        <v>2</v>
      </c>
      <c r="BW57" s="324">
        <v>0.2</v>
      </c>
      <c r="BX57" s="324">
        <v>0.2</v>
      </c>
      <c r="BY57" s="324">
        <v>2</v>
      </c>
      <c r="BZ57" s="324">
        <v>14</v>
      </c>
      <c r="CA57" s="324">
        <v>18</v>
      </c>
      <c r="CB57" s="324" t="s">
        <v>908</v>
      </c>
      <c r="CC57" s="324">
        <v>1</v>
      </c>
      <c r="CD57" s="732">
        <v>0.5</v>
      </c>
      <c r="CE57" s="324">
        <v>14</v>
      </c>
      <c r="CF57" s="324">
        <v>2.5</v>
      </c>
      <c r="CG57" s="324">
        <v>0.2</v>
      </c>
      <c r="CH57" s="324">
        <v>0.1</v>
      </c>
      <c r="CI57" s="324" t="s">
        <v>909</v>
      </c>
      <c r="CJ57" s="324">
        <v>1</v>
      </c>
      <c r="CK57" s="324">
        <v>2</v>
      </c>
      <c r="CL57" s="324" t="s">
        <v>908</v>
      </c>
      <c r="CM57" s="324">
        <v>24</v>
      </c>
      <c r="CN57" s="324">
        <v>72</v>
      </c>
      <c r="CO57" s="324" t="s">
        <v>909</v>
      </c>
      <c r="CP57" s="324" t="s">
        <v>909</v>
      </c>
      <c r="CQ57" s="324" t="s">
        <v>909</v>
      </c>
      <c r="CR57" s="324" t="s">
        <v>909</v>
      </c>
      <c r="CS57" s="324" t="s">
        <v>909</v>
      </c>
      <c r="CT57" s="324" t="s">
        <v>909</v>
      </c>
      <c r="CU57" s="324" t="s">
        <v>909</v>
      </c>
      <c r="CV57" s="324" t="s">
        <v>909</v>
      </c>
      <c r="CW57" s="324" t="s">
        <v>909</v>
      </c>
      <c r="CX57" s="324" t="s">
        <v>909</v>
      </c>
      <c r="CY57" s="324"/>
      <c r="CZ57" s="324"/>
      <c r="DA57" s="324"/>
      <c r="DB57" s="324"/>
      <c r="DC57" s="324"/>
      <c r="DD57" s="324"/>
      <c r="DE57" s="324"/>
      <c r="DF57" s="324"/>
      <c r="DG57" s="324"/>
      <c r="DH57" s="752"/>
      <c r="DI57" s="752"/>
      <c r="DJ57" s="752"/>
      <c r="DK57" s="752"/>
      <c r="DL57" s="752"/>
      <c r="DM57" s="752"/>
      <c r="DN57" s="752"/>
      <c r="EA57"/>
      <c r="EB57"/>
      <c r="EC57"/>
      <c r="ED57"/>
      <c r="EE57"/>
      <c r="EF57"/>
      <c r="EG57"/>
    </row>
    <row r="58" spans="1:137" ht="16">
      <c r="A58" s="319" t="s">
        <v>244</v>
      </c>
      <c r="B58" s="713">
        <v>15</v>
      </c>
      <c r="C58" s="734" t="s">
        <v>909</v>
      </c>
      <c r="D58" s="734">
        <v>12</v>
      </c>
      <c r="E58" s="734">
        <v>0.5</v>
      </c>
      <c r="F58" s="734">
        <v>0.1</v>
      </c>
      <c r="G58" s="734">
        <v>0.5</v>
      </c>
      <c r="H58" s="734">
        <v>0.1</v>
      </c>
      <c r="I58" s="734">
        <v>0.1</v>
      </c>
      <c r="J58" s="734" t="s">
        <v>910</v>
      </c>
      <c r="K58" s="734">
        <v>2</v>
      </c>
      <c r="L58" s="734" t="s">
        <v>910</v>
      </c>
      <c r="M58" s="734" t="s">
        <v>910</v>
      </c>
      <c r="N58" s="713">
        <v>15</v>
      </c>
      <c r="O58" s="324">
        <v>0.5</v>
      </c>
      <c r="P58" s="324">
        <v>1</v>
      </c>
      <c r="Q58" s="324">
        <v>24</v>
      </c>
      <c r="R58" s="324" t="s">
        <v>909</v>
      </c>
      <c r="S58" s="324">
        <v>1</v>
      </c>
      <c r="T58" s="324">
        <v>1.5</v>
      </c>
      <c r="U58" s="324">
        <v>0.5</v>
      </c>
      <c r="V58" s="324">
        <v>0.5</v>
      </c>
      <c r="W58" s="732" t="s">
        <v>909</v>
      </c>
      <c r="X58" s="684">
        <v>15</v>
      </c>
      <c r="Y58" s="324">
        <v>5</v>
      </c>
      <c r="Z58" s="324">
        <v>0.2</v>
      </c>
      <c r="AA58" s="324">
        <v>0.2</v>
      </c>
      <c r="AB58" s="324">
        <v>0.3</v>
      </c>
      <c r="AC58" s="324" t="s">
        <v>909</v>
      </c>
      <c r="AD58" s="324" t="s">
        <v>909</v>
      </c>
      <c r="AE58" s="324" t="s">
        <v>909</v>
      </c>
      <c r="AF58" s="324" t="s">
        <v>909</v>
      </c>
      <c r="AG58" s="324" t="s">
        <v>909</v>
      </c>
      <c r="AH58" s="324" t="s">
        <v>909</v>
      </c>
      <c r="AI58" s="324">
        <v>3</v>
      </c>
      <c r="AJ58" s="324" t="s">
        <v>909</v>
      </c>
      <c r="AK58" s="324" t="s">
        <v>909</v>
      </c>
      <c r="AL58" s="324" t="s">
        <v>909</v>
      </c>
      <c r="AM58" s="324">
        <v>4</v>
      </c>
      <c r="AN58" s="324">
        <v>50</v>
      </c>
      <c r="AO58" s="324">
        <v>3</v>
      </c>
      <c r="AP58" s="324">
        <v>0.5</v>
      </c>
      <c r="AQ58" s="324">
        <v>1.8</v>
      </c>
      <c r="AR58" s="324" t="s">
        <v>909</v>
      </c>
      <c r="AS58" s="324">
        <v>1</v>
      </c>
      <c r="AT58" s="324" t="s">
        <v>909</v>
      </c>
      <c r="AU58" s="324">
        <v>5</v>
      </c>
      <c r="AV58" s="324">
        <v>0.2</v>
      </c>
      <c r="AW58" s="324">
        <v>0.2</v>
      </c>
      <c r="AX58" s="324">
        <v>23</v>
      </c>
      <c r="AY58" s="324">
        <v>0.5</v>
      </c>
      <c r="AZ58" s="324">
        <v>0.5</v>
      </c>
      <c r="BA58" s="324">
        <v>2</v>
      </c>
      <c r="BB58" s="324" t="s">
        <v>909</v>
      </c>
      <c r="BC58" s="684">
        <v>15</v>
      </c>
      <c r="BD58" s="324" t="s">
        <v>909</v>
      </c>
      <c r="BE58" s="324">
        <v>0.16</v>
      </c>
      <c r="BF58" s="324">
        <v>0.25</v>
      </c>
      <c r="BG58" s="324" t="s">
        <v>909</v>
      </c>
      <c r="BH58" s="324" t="s">
        <v>909</v>
      </c>
      <c r="BI58" s="324" t="s">
        <v>909</v>
      </c>
      <c r="BJ58" s="324">
        <v>0.5</v>
      </c>
      <c r="BK58" s="324" t="s">
        <v>909</v>
      </c>
      <c r="BL58" s="324" t="s">
        <v>909</v>
      </c>
      <c r="BM58" s="324" t="s">
        <v>909</v>
      </c>
      <c r="BN58" s="324">
        <v>3</v>
      </c>
      <c r="BO58" s="324">
        <v>1.5</v>
      </c>
      <c r="BP58" s="324">
        <v>8</v>
      </c>
      <c r="BQ58" s="324">
        <v>8</v>
      </c>
      <c r="BR58" s="324" t="s">
        <v>909</v>
      </c>
      <c r="BS58" s="324" t="s">
        <v>909</v>
      </c>
      <c r="BT58" s="324" t="s">
        <v>909</v>
      </c>
      <c r="BU58" s="324">
        <v>15</v>
      </c>
      <c r="BV58" s="324">
        <v>0.25</v>
      </c>
      <c r="BW58" s="324">
        <v>0.2</v>
      </c>
      <c r="BX58" s="324">
        <v>0.1</v>
      </c>
      <c r="BY58" s="324">
        <v>2</v>
      </c>
      <c r="BZ58" s="324">
        <v>0.5</v>
      </c>
      <c r="CA58" s="324">
        <v>2</v>
      </c>
      <c r="CB58" s="324" t="s">
        <v>908</v>
      </c>
      <c r="CC58" s="324">
        <v>72</v>
      </c>
      <c r="CD58" s="732">
        <v>24</v>
      </c>
      <c r="CE58" s="324">
        <v>15</v>
      </c>
      <c r="CF58" s="324">
        <v>2.5</v>
      </c>
      <c r="CG58" s="324">
        <v>0.2</v>
      </c>
      <c r="CH58" s="324">
        <v>0.1</v>
      </c>
      <c r="CI58" s="324" t="s">
        <v>909</v>
      </c>
      <c r="CJ58" s="324">
        <v>0.5</v>
      </c>
      <c r="CK58" s="324">
        <v>2</v>
      </c>
      <c r="CL58" s="324" t="s">
        <v>908</v>
      </c>
      <c r="CM58" s="324">
        <v>24</v>
      </c>
      <c r="CN58" s="324">
        <v>72</v>
      </c>
      <c r="CO58" s="324" t="s">
        <v>909</v>
      </c>
      <c r="CP58" s="324" t="s">
        <v>909</v>
      </c>
      <c r="CQ58" s="324" t="s">
        <v>909</v>
      </c>
      <c r="CR58" s="324" t="s">
        <v>909</v>
      </c>
      <c r="CS58" s="324" t="s">
        <v>909</v>
      </c>
      <c r="CT58" s="324" t="s">
        <v>909</v>
      </c>
      <c r="CU58" s="324" t="s">
        <v>909</v>
      </c>
      <c r="CV58" s="324" t="s">
        <v>909</v>
      </c>
      <c r="CW58" s="324" t="s">
        <v>909</v>
      </c>
      <c r="CX58" s="324" t="s">
        <v>909</v>
      </c>
      <c r="CY58" s="324"/>
      <c r="CZ58" s="324"/>
      <c r="DA58" s="324"/>
      <c r="DB58" s="324"/>
      <c r="DC58" s="324"/>
      <c r="DD58" s="324"/>
      <c r="DE58" s="324"/>
      <c r="DF58" s="324"/>
      <c r="DG58" s="324"/>
      <c r="DH58" s="752"/>
      <c r="DI58" s="752"/>
      <c r="DJ58" s="752"/>
      <c r="DK58" s="752"/>
      <c r="DL58" s="752"/>
      <c r="DM58" s="752"/>
      <c r="DN58" s="752"/>
      <c r="EA58"/>
      <c r="EB58"/>
      <c r="EC58"/>
      <c r="ED58"/>
      <c r="EE58"/>
      <c r="EF58"/>
      <c r="EG58"/>
    </row>
    <row r="59" spans="1:137" ht="16">
      <c r="A59" s="319" t="s">
        <v>245</v>
      </c>
      <c r="B59" s="713">
        <v>16</v>
      </c>
      <c r="C59" s="734" t="s">
        <v>909</v>
      </c>
      <c r="D59" s="734">
        <v>264</v>
      </c>
      <c r="E59" s="734">
        <v>0.5</v>
      </c>
      <c r="F59" s="734">
        <v>0.2</v>
      </c>
      <c r="G59" s="734">
        <v>0.5</v>
      </c>
      <c r="H59" s="734">
        <v>0.1</v>
      </c>
      <c r="I59" s="734">
        <v>0.1</v>
      </c>
      <c r="J59" s="734" t="s">
        <v>910</v>
      </c>
      <c r="K59" s="734">
        <v>2</v>
      </c>
      <c r="L59" s="734" t="s">
        <v>910</v>
      </c>
      <c r="M59" s="734" t="s">
        <v>910</v>
      </c>
      <c r="N59" s="713">
        <v>16</v>
      </c>
      <c r="O59" s="324">
        <v>1</v>
      </c>
      <c r="P59" s="324">
        <v>0.1</v>
      </c>
      <c r="Q59" s="324" t="s">
        <v>909</v>
      </c>
      <c r="R59" s="324">
        <v>0.5</v>
      </c>
      <c r="S59" s="324">
        <v>2</v>
      </c>
      <c r="T59" s="324">
        <v>2</v>
      </c>
      <c r="U59" s="324">
        <v>1</v>
      </c>
      <c r="V59" s="324">
        <v>0.1</v>
      </c>
      <c r="W59" s="732" t="s">
        <v>909</v>
      </c>
      <c r="X59" s="684">
        <v>16</v>
      </c>
      <c r="Y59" s="324">
        <v>1.5</v>
      </c>
      <c r="Z59" s="324">
        <v>0.2</v>
      </c>
      <c r="AA59" s="324">
        <v>0.1</v>
      </c>
      <c r="AB59" s="324">
        <v>0.1</v>
      </c>
      <c r="AC59" s="324">
        <v>0.1</v>
      </c>
      <c r="AD59" s="324">
        <v>2</v>
      </c>
      <c r="AE59" s="324">
        <v>2</v>
      </c>
      <c r="AF59" s="324" t="s">
        <v>909</v>
      </c>
      <c r="AG59" s="324" t="s">
        <v>909</v>
      </c>
      <c r="AH59" s="324" t="s">
        <v>909</v>
      </c>
      <c r="AI59" s="324">
        <v>4.5</v>
      </c>
      <c r="AJ59" s="324" t="s">
        <v>909</v>
      </c>
      <c r="AK59" s="324" t="s">
        <v>909</v>
      </c>
      <c r="AL59" s="324" t="s">
        <v>909</v>
      </c>
      <c r="AM59" s="324">
        <v>2</v>
      </c>
      <c r="AN59" s="324">
        <v>25</v>
      </c>
      <c r="AO59" s="324">
        <v>24</v>
      </c>
      <c r="AP59" s="324">
        <v>168</v>
      </c>
      <c r="AQ59" s="324">
        <v>2.2000000000000002</v>
      </c>
      <c r="AR59" s="324" t="s">
        <v>909</v>
      </c>
      <c r="AS59" s="324">
        <v>5</v>
      </c>
      <c r="AT59" s="324" t="s">
        <v>909</v>
      </c>
      <c r="AU59" s="324">
        <v>3.5</v>
      </c>
      <c r="AV59" s="324">
        <v>0.1</v>
      </c>
      <c r="AW59" s="324">
        <v>0.1</v>
      </c>
      <c r="AX59" s="324">
        <v>25</v>
      </c>
      <c r="AY59" s="324">
        <v>24</v>
      </c>
      <c r="AZ59" s="324">
        <v>168</v>
      </c>
      <c r="BA59" s="324">
        <v>2</v>
      </c>
      <c r="BB59" s="324" t="s">
        <v>909</v>
      </c>
      <c r="BC59" s="684">
        <v>16</v>
      </c>
      <c r="BD59" s="324">
        <v>0.2</v>
      </c>
      <c r="BE59" s="324">
        <v>0.2</v>
      </c>
      <c r="BF59" s="324">
        <v>0.3</v>
      </c>
      <c r="BG59" s="324" t="s">
        <v>909</v>
      </c>
      <c r="BH59" s="324" t="s">
        <v>909</v>
      </c>
      <c r="BI59" s="324" t="s">
        <v>909</v>
      </c>
      <c r="BJ59" s="324" t="s">
        <v>909</v>
      </c>
      <c r="BK59" s="324" t="s">
        <v>909</v>
      </c>
      <c r="BL59" s="324" t="s">
        <v>909</v>
      </c>
      <c r="BM59" s="324" t="s">
        <v>909</v>
      </c>
      <c r="BN59" s="324">
        <v>1</v>
      </c>
      <c r="BO59" s="324">
        <v>11</v>
      </c>
      <c r="BP59" s="324">
        <v>0.3</v>
      </c>
      <c r="BQ59" s="324">
        <v>0.5</v>
      </c>
      <c r="BR59" s="324" t="s">
        <v>909</v>
      </c>
      <c r="BS59" s="324">
        <v>0.2</v>
      </c>
      <c r="BT59" s="324" t="s">
        <v>909</v>
      </c>
      <c r="BU59" s="324">
        <v>16</v>
      </c>
      <c r="BV59" s="324">
        <v>0.5</v>
      </c>
      <c r="BW59" s="324">
        <v>0.1</v>
      </c>
      <c r="BX59" s="324">
        <v>0.1</v>
      </c>
      <c r="BY59" s="324" t="s">
        <v>909</v>
      </c>
      <c r="BZ59" s="324">
        <v>0.5</v>
      </c>
      <c r="CA59" s="324">
        <v>0.2</v>
      </c>
      <c r="CB59" s="324" t="s">
        <v>908</v>
      </c>
      <c r="CC59" s="324">
        <v>24</v>
      </c>
      <c r="CD59" s="732">
        <v>24</v>
      </c>
      <c r="CE59" s="324">
        <v>16</v>
      </c>
      <c r="CF59" s="324">
        <v>1.5</v>
      </c>
      <c r="CG59" s="324">
        <v>0.1</v>
      </c>
      <c r="CH59" s="324">
        <v>0.1</v>
      </c>
      <c r="CI59" s="324">
        <v>2</v>
      </c>
      <c r="CJ59" s="324">
        <v>8</v>
      </c>
      <c r="CK59" s="324">
        <v>1</v>
      </c>
      <c r="CL59" s="324" t="s">
        <v>908</v>
      </c>
      <c r="CM59" s="324">
        <v>0.5</v>
      </c>
      <c r="CN59" s="324">
        <v>0.1</v>
      </c>
      <c r="CO59" s="324" t="s">
        <v>909</v>
      </c>
      <c r="CP59" s="324" t="s">
        <v>909</v>
      </c>
      <c r="CQ59" s="324" t="s">
        <v>909</v>
      </c>
      <c r="CR59" s="324" t="s">
        <v>909</v>
      </c>
      <c r="CS59" s="324" t="s">
        <v>909</v>
      </c>
      <c r="CT59" s="324" t="s">
        <v>909</v>
      </c>
      <c r="CU59" s="324" t="s">
        <v>909</v>
      </c>
      <c r="CV59" s="324" t="s">
        <v>909</v>
      </c>
      <c r="CW59" s="324" t="s">
        <v>909</v>
      </c>
      <c r="CX59" s="324" t="s">
        <v>909</v>
      </c>
      <c r="CY59" s="324"/>
      <c r="CZ59" s="324"/>
      <c r="DA59" s="324"/>
      <c r="DB59" s="324"/>
      <c r="DC59" s="324"/>
      <c r="DD59" s="324"/>
      <c r="DE59" s="324"/>
      <c r="DF59" s="324"/>
      <c r="DG59" s="324"/>
      <c r="DH59" s="752"/>
      <c r="DI59" s="752"/>
      <c r="DJ59" s="752"/>
      <c r="DK59" s="752"/>
      <c r="DL59" s="752"/>
      <c r="DM59" s="752"/>
      <c r="DN59" s="752"/>
      <c r="EA59"/>
      <c r="EB59"/>
      <c r="EC59"/>
      <c r="ED59"/>
      <c r="EE59"/>
      <c r="EF59"/>
      <c r="EG59"/>
    </row>
    <row r="60" spans="1:137" ht="16">
      <c r="A60" s="319" t="s">
        <v>246</v>
      </c>
      <c r="B60" s="713">
        <v>17</v>
      </c>
      <c r="C60" s="734">
        <v>5</v>
      </c>
      <c r="D60" s="734">
        <v>16</v>
      </c>
      <c r="E60" s="734">
        <v>0.5</v>
      </c>
      <c r="F60" s="734">
        <v>0.1</v>
      </c>
      <c r="G60" s="734">
        <v>0.5</v>
      </c>
      <c r="H60" s="734">
        <v>0.1</v>
      </c>
      <c r="I60" s="734" t="s">
        <v>909</v>
      </c>
      <c r="J60" s="734">
        <v>1</v>
      </c>
      <c r="K60" s="734">
        <v>2</v>
      </c>
      <c r="L60" s="734" t="s">
        <v>910</v>
      </c>
      <c r="M60" s="734" t="s">
        <v>910</v>
      </c>
      <c r="N60" s="713">
        <v>17</v>
      </c>
      <c r="O60" s="324">
        <v>1</v>
      </c>
      <c r="P60" s="324">
        <v>0.1</v>
      </c>
      <c r="Q60" s="324" t="s">
        <v>909</v>
      </c>
      <c r="R60" s="324">
        <v>0.5</v>
      </c>
      <c r="S60" s="324">
        <v>3</v>
      </c>
      <c r="T60" s="324">
        <v>2</v>
      </c>
      <c r="U60" s="324">
        <v>2</v>
      </c>
      <c r="V60" s="324" t="s">
        <v>909</v>
      </c>
      <c r="W60" s="732">
        <v>0.2</v>
      </c>
      <c r="X60" s="684">
        <v>17</v>
      </c>
      <c r="Y60" s="324">
        <v>3</v>
      </c>
      <c r="Z60" s="324">
        <v>0.2</v>
      </c>
      <c r="AA60" s="324">
        <v>0.2</v>
      </c>
      <c r="AB60" s="324">
        <v>0.2</v>
      </c>
      <c r="AC60" s="324" t="s">
        <v>909</v>
      </c>
      <c r="AD60" s="324" t="s">
        <v>909</v>
      </c>
      <c r="AE60" s="324" t="s">
        <v>909</v>
      </c>
      <c r="AF60" s="324" t="s">
        <v>909</v>
      </c>
      <c r="AG60" s="324" t="s">
        <v>909</v>
      </c>
      <c r="AH60" s="324" t="s">
        <v>909</v>
      </c>
      <c r="AI60" s="324">
        <v>3.5</v>
      </c>
      <c r="AJ60" s="324" t="s">
        <v>909</v>
      </c>
      <c r="AK60" s="324" t="s">
        <v>909</v>
      </c>
      <c r="AL60" s="324" t="s">
        <v>909</v>
      </c>
      <c r="AM60" s="324" t="s">
        <v>909</v>
      </c>
      <c r="AN60" s="324">
        <v>20</v>
      </c>
      <c r="AO60" s="324">
        <v>10</v>
      </c>
      <c r="AP60" s="324">
        <v>0.5</v>
      </c>
      <c r="AQ60" s="324">
        <v>2.2000000000000002</v>
      </c>
      <c r="AR60" s="324" t="s">
        <v>909</v>
      </c>
      <c r="AS60" s="324">
        <v>3</v>
      </c>
      <c r="AT60" s="324" t="s">
        <v>909</v>
      </c>
      <c r="AU60" s="324">
        <v>4</v>
      </c>
      <c r="AV60" s="324">
        <v>0.2</v>
      </c>
      <c r="AW60" s="324">
        <v>0.2</v>
      </c>
      <c r="AX60" s="324">
        <v>25</v>
      </c>
      <c r="AY60" s="324">
        <v>40</v>
      </c>
      <c r="AZ60" s="324">
        <v>0.5</v>
      </c>
      <c r="BA60" s="324">
        <v>1.8</v>
      </c>
      <c r="BB60" s="324" t="s">
        <v>909</v>
      </c>
      <c r="BC60" s="684">
        <v>17</v>
      </c>
      <c r="BD60" s="324">
        <v>0.1</v>
      </c>
      <c r="BE60" s="324" t="s">
        <v>909</v>
      </c>
      <c r="BF60" s="324" t="s">
        <v>909</v>
      </c>
      <c r="BG60" s="324">
        <v>1</v>
      </c>
      <c r="BH60" s="324" t="s">
        <v>909</v>
      </c>
      <c r="BI60" s="324">
        <v>7</v>
      </c>
      <c r="BJ60" s="324" t="s">
        <v>909</v>
      </c>
      <c r="BK60" s="324" t="s">
        <v>909</v>
      </c>
      <c r="BL60" s="324" t="s">
        <v>909</v>
      </c>
      <c r="BM60" s="324" t="s">
        <v>909</v>
      </c>
      <c r="BN60" s="324">
        <v>2</v>
      </c>
      <c r="BO60" s="324">
        <v>48</v>
      </c>
      <c r="BP60" s="324">
        <v>24</v>
      </c>
      <c r="BQ60" s="324">
        <v>120</v>
      </c>
      <c r="BR60" s="324" t="s">
        <v>909</v>
      </c>
      <c r="BS60" s="324">
        <v>0.1</v>
      </c>
      <c r="BT60" s="324" t="s">
        <v>909</v>
      </c>
      <c r="BU60" s="324">
        <v>17</v>
      </c>
      <c r="BV60" s="324">
        <v>1</v>
      </c>
      <c r="BW60" s="324">
        <v>0.2</v>
      </c>
      <c r="BX60" s="324">
        <v>0.2</v>
      </c>
      <c r="BY60" s="324" t="s">
        <v>909</v>
      </c>
      <c r="BZ60" s="324">
        <v>1.5</v>
      </c>
      <c r="CA60" s="324">
        <v>0.5</v>
      </c>
      <c r="CB60" s="324" t="s">
        <v>908</v>
      </c>
      <c r="CC60" s="324">
        <v>24</v>
      </c>
      <c r="CD60" s="732">
        <v>24</v>
      </c>
      <c r="CE60" s="324">
        <v>17</v>
      </c>
      <c r="CF60" s="324">
        <v>2.5</v>
      </c>
      <c r="CG60" s="324">
        <v>0.1</v>
      </c>
      <c r="CH60" s="324">
        <v>0.1</v>
      </c>
      <c r="CI60" s="324" t="s">
        <v>931</v>
      </c>
      <c r="CJ60" s="324">
        <v>8</v>
      </c>
      <c r="CK60" s="324">
        <v>2</v>
      </c>
      <c r="CL60" s="324" t="s">
        <v>908</v>
      </c>
      <c r="CM60" s="324">
        <v>0.1</v>
      </c>
      <c r="CN60" s="324">
        <v>0.1</v>
      </c>
      <c r="CO60" s="324" t="s">
        <v>909</v>
      </c>
      <c r="CP60" s="324" t="s">
        <v>909</v>
      </c>
      <c r="CQ60" s="324" t="s">
        <v>909</v>
      </c>
      <c r="CR60" s="324" t="s">
        <v>909</v>
      </c>
      <c r="CS60" s="324" t="s">
        <v>909</v>
      </c>
      <c r="CT60" s="324" t="s">
        <v>909</v>
      </c>
      <c r="CU60" s="324" t="s">
        <v>909</v>
      </c>
      <c r="CV60" s="324" t="s">
        <v>909</v>
      </c>
      <c r="CW60" s="324" t="s">
        <v>909</v>
      </c>
      <c r="CX60" s="324" t="s">
        <v>909</v>
      </c>
      <c r="CY60" s="324"/>
      <c r="CZ60" s="324"/>
      <c r="DA60" s="324"/>
      <c r="DB60" s="324"/>
      <c r="DC60" s="324"/>
      <c r="DD60" s="324"/>
      <c r="DE60" s="324"/>
      <c r="DF60" s="324"/>
      <c r="DG60" s="324"/>
      <c r="DH60" s="752"/>
      <c r="DI60" s="752"/>
      <c r="DJ60" s="752"/>
      <c r="DK60" s="752"/>
      <c r="DL60" s="752"/>
      <c r="DM60" s="752"/>
      <c r="DN60" s="752"/>
      <c r="EA60"/>
      <c r="EB60"/>
      <c r="EC60"/>
      <c r="ED60"/>
      <c r="EE60"/>
      <c r="EF60"/>
      <c r="EG60"/>
    </row>
    <row r="61" spans="1:137" ht="16">
      <c r="A61" s="319" t="s">
        <v>247</v>
      </c>
      <c r="B61" s="713">
        <v>18</v>
      </c>
      <c r="C61" s="734">
        <v>2</v>
      </c>
      <c r="D61" s="734">
        <v>3</v>
      </c>
      <c r="E61" s="734">
        <v>0.5</v>
      </c>
      <c r="F61" s="734">
        <v>0.1</v>
      </c>
      <c r="G61" s="734">
        <v>0.5</v>
      </c>
      <c r="H61" s="734">
        <v>0.1</v>
      </c>
      <c r="I61" s="734">
        <v>0.1</v>
      </c>
      <c r="J61" s="734" t="s">
        <v>910</v>
      </c>
      <c r="K61" s="734">
        <v>1440</v>
      </c>
      <c r="L61" s="734" t="s">
        <v>910</v>
      </c>
      <c r="M61" s="734" t="s">
        <v>910</v>
      </c>
      <c r="N61" s="713">
        <v>18</v>
      </c>
      <c r="O61" s="324">
        <v>1</v>
      </c>
      <c r="P61" s="324">
        <v>0.1</v>
      </c>
      <c r="Q61" s="324" t="s">
        <v>909</v>
      </c>
      <c r="R61" s="324">
        <v>0.5</v>
      </c>
      <c r="S61" s="324">
        <v>2</v>
      </c>
      <c r="T61" s="324">
        <v>2</v>
      </c>
      <c r="U61" s="324">
        <v>1</v>
      </c>
      <c r="V61" s="324">
        <v>0.1</v>
      </c>
      <c r="W61" s="732" t="s">
        <v>909</v>
      </c>
      <c r="X61" s="684">
        <v>18</v>
      </c>
      <c r="Y61" s="324">
        <v>1</v>
      </c>
      <c r="Z61" s="324" t="s">
        <v>909</v>
      </c>
      <c r="AA61" s="324" t="s">
        <v>909</v>
      </c>
      <c r="AB61" s="324" t="s">
        <v>909</v>
      </c>
      <c r="AC61" s="324" t="s">
        <v>909</v>
      </c>
      <c r="AD61" s="324" t="s">
        <v>909</v>
      </c>
      <c r="AE61" s="324" t="s">
        <v>909</v>
      </c>
      <c r="AF61" s="324" t="s">
        <v>909</v>
      </c>
      <c r="AG61" s="324" t="s">
        <v>909</v>
      </c>
      <c r="AH61" s="324" t="s">
        <v>909</v>
      </c>
      <c r="AI61" s="324">
        <v>6</v>
      </c>
      <c r="AJ61" s="324" t="s">
        <v>909</v>
      </c>
      <c r="AK61" s="324" t="s">
        <v>909</v>
      </c>
      <c r="AL61" s="324" t="s">
        <v>909</v>
      </c>
      <c r="AM61" s="324">
        <v>3</v>
      </c>
      <c r="AN61" s="324">
        <v>48</v>
      </c>
      <c r="AO61" s="324">
        <v>24</v>
      </c>
      <c r="AP61" s="324">
        <v>24</v>
      </c>
      <c r="AQ61" s="324">
        <v>2.5</v>
      </c>
      <c r="AR61" s="324" t="s">
        <v>909</v>
      </c>
      <c r="AS61" s="324">
        <v>5</v>
      </c>
      <c r="AT61" s="324" t="s">
        <v>909</v>
      </c>
      <c r="AU61" s="324">
        <v>7</v>
      </c>
      <c r="AV61" s="324" t="s">
        <v>909</v>
      </c>
      <c r="AW61" s="324" t="s">
        <v>909</v>
      </c>
      <c r="AX61" s="324">
        <v>96</v>
      </c>
      <c r="AY61" s="324">
        <v>24</v>
      </c>
      <c r="AZ61" s="324" t="s">
        <v>909</v>
      </c>
      <c r="BA61" s="324">
        <v>2</v>
      </c>
      <c r="BB61" s="324" t="s">
        <v>909</v>
      </c>
      <c r="BC61" s="684">
        <v>18</v>
      </c>
      <c r="BD61" s="324">
        <v>0.1</v>
      </c>
      <c r="BE61" s="324">
        <v>0.1</v>
      </c>
      <c r="BF61" s="324">
        <v>1</v>
      </c>
      <c r="BG61" s="324" t="s">
        <v>909</v>
      </c>
      <c r="BH61" s="324" t="s">
        <v>909</v>
      </c>
      <c r="BI61" s="324" t="s">
        <v>909</v>
      </c>
      <c r="BJ61" s="324">
        <v>2</v>
      </c>
      <c r="BK61" s="324">
        <v>0.5</v>
      </c>
      <c r="BL61" s="324">
        <v>0.1</v>
      </c>
      <c r="BM61" s="324">
        <v>3</v>
      </c>
      <c r="BN61" s="324">
        <v>4</v>
      </c>
      <c r="BO61" s="324">
        <v>10</v>
      </c>
      <c r="BP61" s="324">
        <v>0.2</v>
      </c>
      <c r="BQ61" s="324">
        <v>0.1</v>
      </c>
      <c r="BR61" s="324" t="s">
        <v>909</v>
      </c>
      <c r="BS61" s="324">
        <v>0.1</v>
      </c>
      <c r="BT61" s="324" t="s">
        <v>909</v>
      </c>
      <c r="BU61" s="324">
        <v>18</v>
      </c>
      <c r="BV61" s="324">
        <v>2</v>
      </c>
      <c r="BW61" s="324">
        <v>0.2</v>
      </c>
      <c r="BX61" s="324">
        <v>0.2</v>
      </c>
      <c r="BY61" s="324" t="s">
        <v>909</v>
      </c>
      <c r="BZ61" s="324">
        <v>0.5</v>
      </c>
      <c r="CA61" s="324">
        <v>0.25</v>
      </c>
      <c r="CB61" s="324" t="s">
        <v>908</v>
      </c>
      <c r="CC61" s="324">
        <v>24</v>
      </c>
      <c r="CD61" s="732">
        <v>24</v>
      </c>
      <c r="CE61" s="324">
        <v>18</v>
      </c>
      <c r="CF61" s="324">
        <v>2</v>
      </c>
      <c r="CG61" s="324">
        <v>0.1</v>
      </c>
      <c r="CH61" s="324">
        <v>0.1</v>
      </c>
      <c r="CI61" s="324" t="s">
        <v>910</v>
      </c>
      <c r="CJ61" s="324">
        <v>4</v>
      </c>
      <c r="CK61" s="324">
        <v>12</v>
      </c>
      <c r="CL61" s="324" t="s">
        <v>908</v>
      </c>
      <c r="CM61" s="324">
        <v>0.1</v>
      </c>
      <c r="CN61" s="324">
        <v>0.1</v>
      </c>
      <c r="CO61" s="324" t="s">
        <v>909</v>
      </c>
      <c r="CP61" s="324" t="s">
        <v>909</v>
      </c>
      <c r="CQ61" s="324">
        <v>0.1</v>
      </c>
      <c r="CR61" s="324">
        <v>0.1</v>
      </c>
      <c r="CS61" s="324">
        <v>5</v>
      </c>
      <c r="CT61" s="324">
        <v>0.1</v>
      </c>
      <c r="CU61" s="324">
        <v>0.1</v>
      </c>
      <c r="CV61" s="324" t="s">
        <v>909</v>
      </c>
      <c r="CW61" s="324" t="s">
        <v>909</v>
      </c>
      <c r="CX61" s="324" t="s">
        <v>909</v>
      </c>
      <c r="CY61" s="324"/>
      <c r="CZ61" s="324"/>
      <c r="DA61" s="324"/>
      <c r="DB61" s="324"/>
      <c r="DC61" s="324"/>
      <c r="DD61" s="324"/>
      <c r="DE61" s="324"/>
      <c r="DF61" s="324"/>
      <c r="DG61" s="324"/>
      <c r="DH61" s="752"/>
      <c r="DI61" s="752"/>
      <c r="DJ61" s="752"/>
      <c r="DK61" s="752"/>
      <c r="DL61" s="752"/>
      <c r="DM61" s="752"/>
      <c r="DN61" s="752"/>
      <c r="EA61"/>
      <c r="EB61"/>
      <c r="EC61"/>
      <c r="ED61"/>
      <c r="EE61"/>
      <c r="EF61"/>
      <c r="EG61"/>
    </row>
    <row r="62" spans="1:137" ht="16">
      <c r="A62" s="319" t="s">
        <v>248</v>
      </c>
      <c r="B62" s="713">
        <v>19</v>
      </c>
      <c r="C62" s="734" t="s">
        <v>909</v>
      </c>
      <c r="D62" s="734">
        <v>12</v>
      </c>
      <c r="E62" s="734">
        <v>0.5</v>
      </c>
      <c r="F62" s="734">
        <v>0.1</v>
      </c>
      <c r="G62" s="734">
        <v>0.5</v>
      </c>
      <c r="H62" s="734">
        <v>0.1</v>
      </c>
      <c r="I62" s="734">
        <v>0.1</v>
      </c>
      <c r="J62" s="734" t="s">
        <v>910</v>
      </c>
      <c r="K62" s="734">
        <v>2</v>
      </c>
      <c r="L62" s="734" t="s">
        <v>910</v>
      </c>
      <c r="M62" s="734" t="s">
        <v>910</v>
      </c>
      <c r="N62" s="713">
        <v>19</v>
      </c>
      <c r="O62" s="324">
        <v>1</v>
      </c>
      <c r="P62" s="324">
        <v>0.1</v>
      </c>
      <c r="Q62" s="324" t="s">
        <v>909</v>
      </c>
      <c r="R62" s="324">
        <v>0.5</v>
      </c>
      <c r="S62" s="324">
        <v>2</v>
      </c>
      <c r="T62" s="324">
        <v>2</v>
      </c>
      <c r="U62" s="324">
        <v>1</v>
      </c>
      <c r="V62" s="324">
        <v>0.1</v>
      </c>
      <c r="W62" s="732" t="s">
        <v>909</v>
      </c>
      <c r="X62" s="684">
        <v>19</v>
      </c>
      <c r="Y62" s="324">
        <v>2</v>
      </c>
      <c r="Z62" s="324">
        <v>0.2</v>
      </c>
      <c r="AA62" s="324">
        <v>0.1</v>
      </c>
      <c r="AB62" s="324">
        <v>0.1</v>
      </c>
      <c r="AC62" s="324" t="s">
        <v>910</v>
      </c>
      <c r="AD62" s="324" t="s">
        <v>910</v>
      </c>
      <c r="AE62" s="324" t="s">
        <v>910</v>
      </c>
      <c r="AF62" s="324" t="s">
        <v>910</v>
      </c>
      <c r="AG62" s="324" t="s">
        <v>910</v>
      </c>
      <c r="AH62" s="324" t="s">
        <v>910</v>
      </c>
      <c r="AI62" s="324">
        <v>4</v>
      </c>
      <c r="AJ62" s="324" t="s">
        <v>910</v>
      </c>
      <c r="AK62" s="324" t="s">
        <v>910</v>
      </c>
      <c r="AL62" s="324" t="s">
        <v>910</v>
      </c>
      <c r="AM62" s="324" t="s">
        <v>910</v>
      </c>
      <c r="AN62" s="324">
        <v>24</v>
      </c>
      <c r="AO62" s="324">
        <v>48</v>
      </c>
      <c r="AP62" s="324">
        <v>24</v>
      </c>
      <c r="AQ62" s="324">
        <v>1.8</v>
      </c>
      <c r="AR62" s="324" t="s">
        <v>910</v>
      </c>
      <c r="AS62" s="324">
        <v>2</v>
      </c>
      <c r="AT62" s="324" t="s">
        <v>910</v>
      </c>
      <c r="AU62" s="324">
        <v>4.2</v>
      </c>
      <c r="AV62" s="324">
        <v>0.1</v>
      </c>
      <c r="AW62" s="324">
        <v>0.1</v>
      </c>
      <c r="AX62" s="324">
        <v>24</v>
      </c>
      <c r="AY62" s="324">
        <v>24</v>
      </c>
      <c r="AZ62" s="324">
        <v>24</v>
      </c>
      <c r="BA62" s="324">
        <v>1.5</v>
      </c>
      <c r="BB62" s="324" t="s">
        <v>910</v>
      </c>
      <c r="BC62" s="684">
        <v>19</v>
      </c>
      <c r="BD62" s="324">
        <v>0.1</v>
      </c>
      <c r="BE62" s="324">
        <v>0.1</v>
      </c>
      <c r="BF62" s="324">
        <v>0.5</v>
      </c>
      <c r="BG62" s="324">
        <v>1</v>
      </c>
      <c r="BH62" s="324">
        <v>0.1</v>
      </c>
      <c r="BI62" s="324">
        <v>0.1</v>
      </c>
      <c r="BJ62" s="324" t="s">
        <v>909</v>
      </c>
      <c r="BK62" s="324" t="s">
        <v>909</v>
      </c>
      <c r="BL62" s="324" t="s">
        <v>909</v>
      </c>
      <c r="BM62" s="324" t="s">
        <v>909</v>
      </c>
      <c r="BN62" s="324" t="s">
        <v>909</v>
      </c>
      <c r="BO62" s="324">
        <v>5</v>
      </c>
      <c r="BP62" s="324">
        <v>0.1</v>
      </c>
      <c r="BQ62" s="324">
        <v>0.1</v>
      </c>
      <c r="BR62" s="324" t="s">
        <v>909</v>
      </c>
      <c r="BS62" s="324">
        <v>0.1</v>
      </c>
      <c r="BT62" s="324" t="s">
        <v>909</v>
      </c>
      <c r="BU62" s="324">
        <v>19</v>
      </c>
      <c r="BV62" s="324" t="s">
        <v>909</v>
      </c>
      <c r="BW62" s="324" t="s">
        <v>909</v>
      </c>
      <c r="BX62" s="324" t="s">
        <v>909</v>
      </c>
      <c r="BY62" s="324" t="s">
        <v>932</v>
      </c>
      <c r="BZ62" s="324">
        <v>1.5</v>
      </c>
      <c r="CA62" s="324">
        <v>1.5</v>
      </c>
      <c r="CB62" s="324" t="s">
        <v>908</v>
      </c>
      <c r="CC62" s="324">
        <v>0.1</v>
      </c>
      <c r="CD62" s="732">
        <v>0.2</v>
      </c>
      <c r="CE62" s="324">
        <v>19</v>
      </c>
      <c r="CF62" s="324">
        <v>2</v>
      </c>
      <c r="CG62" s="324">
        <v>0.1</v>
      </c>
      <c r="CH62" s="324">
        <v>0.1</v>
      </c>
      <c r="CI62" s="324" t="s">
        <v>910</v>
      </c>
      <c r="CJ62" s="324">
        <v>0.5</v>
      </c>
      <c r="CK62" s="324">
        <v>0.5</v>
      </c>
      <c r="CL62" s="324" t="s">
        <v>908</v>
      </c>
      <c r="CM62" s="324">
        <v>0.1</v>
      </c>
      <c r="CN62" s="324">
        <v>0.1</v>
      </c>
      <c r="CO62" s="324" t="s">
        <v>909</v>
      </c>
      <c r="CP62" s="324" t="s">
        <v>909</v>
      </c>
      <c r="CQ62" s="324" t="s">
        <v>909</v>
      </c>
      <c r="CR62" s="324" t="s">
        <v>909</v>
      </c>
      <c r="CS62" s="324" t="s">
        <v>909</v>
      </c>
      <c r="CT62" s="324" t="s">
        <v>909</v>
      </c>
      <c r="CU62" s="324" t="s">
        <v>909</v>
      </c>
      <c r="CV62" s="324" t="s">
        <v>909</v>
      </c>
      <c r="CW62" s="324" t="s">
        <v>909</v>
      </c>
      <c r="CX62" s="324" t="s">
        <v>909</v>
      </c>
      <c r="CY62" s="324"/>
      <c r="CZ62" s="324"/>
      <c r="DA62" s="324"/>
      <c r="DB62" s="324"/>
      <c r="DC62" s="324"/>
      <c r="DD62" s="324"/>
      <c r="DE62" s="324"/>
      <c r="DF62" s="324"/>
      <c r="DG62" s="324"/>
      <c r="DH62" s="752"/>
      <c r="DI62" s="752"/>
      <c r="DJ62" s="752"/>
      <c r="DK62" s="752"/>
      <c r="DL62" s="752"/>
      <c r="DM62" s="752"/>
      <c r="DN62" s="752"/>
      <c r="EA62"/>
      <c r="EB62"/>
      <c r="EC62"/>
      <c r="ED62"/>
      <c r="EE62"/>
      <c r="EF62"/>
      <c r="EG62"/>
    </row>
    <row r="63" spans="1:137" ht="16">
      <c r="A63" s="319" t="s">
        <v>249</v>
      </c>
      <c r="B63" s="713">
        <v>20</v>
      </c>
      <c r="C63" s="734" t="s">
        <v>909</v>
      </c>
      <c r="D63" s="734">
        <v>120</v>
      </c>
      <c r="E63" s="734">
        <v>0.5</v>
      </c>
      <c r="F63" s="734">
        <v>0.2</v>
      </c>
      <c r="G63" s="734">
        <v>0.5</v>
      </c>
      <c r="H63" s="734">
        <v>0.1</v>
      </c>
      <c r="I63" s="734">
        <v>0.1</v>
      </c>
      <c r="J63" s="734" t="s">
        <v>910</v>
      </c>
      <c r="K63" s="734">
        <v>1.5</v>
      </c>
      <c r="L63" s="734" t="s">
        <v>910</v>
      </c>
      <c r="M63" s="734" t="s">
        <v>910</v>
      </c>
      <c r="N63" s="713">
        <v>20</v>
      </c>
      <c r="O63" s="324">
        <v>16</v>
      </c>
      <c r="P63" s="324">
        <v>0.1</v>
      </c>
      <c r="Q63" s="324" t="s">
        <v>909</v>
      </c>
      <c r="R63" s="324" t="s">
        <v>909</v>
      </c>
      <c r="S63" s="324">
        <v>2</v>
      </c>
      <c r="T63" s="324">
        <v>5</v>
      </c>
      <c r="U63" s="324">
        <v>1</v>
      </c>
      <c r="V63" s="324">
        <v>0.5</v>
      </c>
      <c r="W63" s="732" t="s">
        <v>909</v>
      </c>
      <c r="X63" s="684">
        <v>20</v>
      </c>
      <c r="Y63" s="324">
        <v>0.5</v>
      </c>
      <c r="Z63" s="324">
        <v>0.1</v>
      </c>
      <c r="AA63" s="324">
        <v>0.05</v>
      </c>
      <c r="AB63" s="324">
        <v>0.1</v>
      </c>
      <c r="AC63" s="324" t="s">
        <v>909</v>
      </c>
      <c r="AD63" s="324" t="s">
        <v>909</v>
      </c>
      <c r="AE63" s="324" t="s">
        <v>909</v>
      </c>
      <c r="AF63" s="324" t="s">
        <v>909</v>
      </c>
      <c r="AG63" s="324" t="s">
        <v>909</v>
      </c>
      <c r="AH63" s="324" t="s">
        <v>909</v>
      </c>
      <c r="AI63" s="324">
        <v>4.5</v>
      </c>
      <c r="AJ63" s="324" t="s">
        <v>909</v>
      </c>
      <c r="AK63" s="324" t="s">
        <v>909</v>
      </c>
      <c r="AL63" s="324" t="s">
        <v>909</v>
      </c>
      <c r="AM63" s="324">
        <v>1</v>
      </c>
      <c r="AN63" s="324">
        <v>4</v>
      </c>
      <c r="AO63" s="324">
        <v>0.1</v>
      </c>
      <c r="AP63" s="324">
        <v>0.5</v>
      </c>
      <c r="AQ63" s="324">
        <v>2.5</v>
      </c>
      <c r="AR63" s="324" t="s">
        <v>909</v>
      </c>
      <c r="AS63" s="324">
        <v>6</v>
      </c>
      <c r="AT63" s="324" t="s">
        <v>909</v>
      </c>
      <c r="AU63" s="324">
        <v>8</v>
      </c>
      <c r="AV63" s="324">
        <v>0.1</v>
      </c>
      <c r="AW63" s="324">
        <v>0.1</v>
      </c>
      <c r="AX63" s="324">
        <v>8</v>
      </c>
      <c r="AY63" s="324">
        <v>0.1</v>
      </c>
      <c r="AZ63" s="324">
        <v>0.1</v>
      </c>
      <c r="BA63" s="324">
        <v>2</v>
      </c>
      <c r="BB63" s="324" t="s">
        <v>909</v>
      </c>
      <c r="BC63" s="684">
        <v>20</v>
      </c>
      <c r="BD63" s="324">
        <v>0.1</v>
      </c>
      <c r="BE63" s="324">
        <v>0.1</v>
      </c>
      <c r="BF63" s="324">
        <v>0.5</v>
      </c>
      <c r="BG63" s="324" t="s">
        <v>910</v>
      </c>
      <c r="BH63" s="324">
        <v>0.3</v>
      </c>
      <c r="BI63" s="324">
        <v>0.1</v>
      </c>
      <c r="BJ63" s="324" t="s">
        <v>909</v>
      </c>
      <c r="BK63" s="324" t="s">
        <v>909</v>
      </c>
      <c r="BL63" s="324" t="s">
        <v>909</v>
      </c>
      <c r="BM63" s="324" t="s">
        <v>909</v>
      </c>
      <c r="BN63" s="324">
        <v>0.2</v>
      </c>
      <c r="BO63" s="324">
        <v>3</v>
      </c>
      <c r="BP63" s="324">
        <v>0.1</v>
      </c>
      <c r="BQ63" s="324">
        <v>0.1</v>
      </c>
      <c r="BR63" s="324">
        <v>0.05</v>
      </c>
      <c r="BS63" s="324">
        <v>0.1</v>
      </c>
      <c r="BT63" s="324">
        <v>1</v>
      </c>
      <c r="BU63" s="324">
        <v>20</v>
      </c>
      <c r="BV63" s="324">
        <v>2</v>
      </c>
      <c r="BW63" s="324">
        <v>0.1</v>
      </c>
      <c r="BX63" s="324">
        <v>0.1</v>
      </c>
      <c r="BY63" s="324" t="s">
        <v>909</v>
      </c>
      <c r="BZ63" s="324">
        <v>1.5</v>
      </c>
      <c r="CA63" s="324">
        <v>0.5</v>
      </c>
      <c r="CB63" s="324" t="s">
        <v>908</v>
      </c>
      <c r="CC63" s="324">
        <v>0.1</v>
      </c>
      <c r="CD63" s="732">
        <v>0.2</v>
      </c>
      <c r="CE63" s="324">
        <v>20</v>
      </c>
      <c r="CF63" s="324">
        <v>2</v>
      </c>
      <c r="CG63" s="324">
        <v>0.1</v>
      </c>
      <c r="CH63" s="324">
        <v>0.1</v>
      </c>
      <c r="CI63" s="324" t="s">
        <v>910</v>
      </c>
      <c r="CJ63" s="324">
        <v>1</v>
      </c>
      <c r="CK63" s="324">
        <v>0.5</v>
      </c>
      <c r="CL63" s="324" t="s">
        <v>908</v>
      </c>
      <c r="CM63" s="324">
        <v>0.1</v>
      </c>
      <c r="CN63" s="324">
        <v>0.1</v>
      </c>
      <c r="CO63" s="324" t="s">
        <v>909</v>
      </c>
      <c r="CP63" s="324" t="s">
        <v>909</v>
      </c>
      <c r="CQ63" s="324" t="s">
        <v>909</v>
      </c>
      <c r="CR63" s="324" t="s">
        <v>909</v>
      </c>
      <c r="CS63" s="324" t="s">
        <v>909</v>
      </c>
      <c r="CT63" s="324" t="s">
        <v>909</v>
      </c>
      <c r="CU63" s="324" t="s">
        <v>909</v>
      </c>
      <c r="CV63" s="324" t="s">
        <v>909</v>
      </c>
      <c r="CW63" s="324" t="s">
        <v>909</v>
      </c>
      <c r="CX63" s="324" t="s">
        <v>909</v>
      </c>
      <c r="CY63" s="324"/>
      <c r="CZ63" s="324"/>
      <c r="DA63" s="324"/>
      <c r="DB63" s="324"/>
      <c r="DC63" s="324"/>
      <c r="DD63" s="324"/>
      <c r="DE63" s="324"/>
      <c r="DF63" s="324"/>
      <c r="DG63" s="324"/>
      <c r="DH63" s="752"/>
      <c r="DI63" s="752"/>
      <c r="DJ63" s="752"/>
      <c r="DK63" s="752"/>
      <c r="DL63" s="752"/>
      <c r="DM63" s="752"/>
      <c r="DN63" s="752"/>
      <c r="EA63"/>
      <c r="EB63"/>
      <c r="EC63"/>
      <c r="ED63"/>
      <c r="EE63"/>
      <c r="EF63"/>
      <c r="EG63"/>
    </row>
    <row r="64" spans="1:137" ht="16">
      <c r="A64" s="319" t="s">
        <v>250</v>
      </c>
      <c r="B64" s="713">
        <v>21</v>
      </c>
      <c r="C64" s="734" t="s">
        <v>909</v>
      </c>
      <c r="D64" s="734">
        <v>12</v>
      </c>
      <c r="E64" s="734">
        <v>0.5</v>
      </c>
      <c r="F64" s="734">
        <v>0.1</v>
      </c>
      <c r="G64" s="734">
        <v>0.5</v>
      </c>
      <c r="H64" s="734">
        <v>0.1</v>
      </c>
      <c r="I64" s="734">
        <v>0.1</v>
      </c>
      <c r="J64" s="734" t="s">
        <v>910</v>
      </c>
      <c r="K64" s="734">
        <v>2</v>
      </c>
      <c r="L64" s="734" t="s">
        <v>910</v>
      </c>
      <c r="M64" s="734" t="s">
        <v>910</v>
      </c>
      <c r="N64" s="713">
        <v>21</v>
      </c>
      <c r="O64" s="324">
        <v>0.1</v>
      </c>
      <c r="P64" s="324">
        <v>0.1</v>
      </c>
      <c r="Q64" s="324">
        <v>0.5</v>
      </c>
      <c r="R64" s="324">
        <v>0.5</v>
      </c>
      <c r="S64" s="324">
        <v>4</v>
      </c>
      <c r="T64" s="324">
        <v>1</v>
      </c>
      <c r="U64" s="324" t="s">
        <v>909</v>
      </c>
      <c r="V64" s="324" t="s">
        <v>909</v>
      </c>
      <c r="W64" s="732" t="s">
        <v>909</v>
      </c>
      <c r="X64" s="684">
        <v>21</v>
      </c>
      <c r="Y64" s="324">
        <v>0.5</v>
      </c>
      <c r="Z64" s="324">
        <v>0.1</v>
      </c>
      <c r="AA64" s="324">
        <v>0.05</v>
      </c>
      <c r="AB64" s="324">
        <v>0.1</v>
      </c>
      <c r="AC64" s="324">
        <v>0.1</v>
      </c>
      <c r="AD64" s="324" t="s">
        <v>909</v>
      </c>
      <c r="AE64" s="324" t="s">
        <v>909</v>
      </c>
      <c r="AF64" s="324" t="s">
        <v>909</v>
      </c>
      <c r="AG64" s="324" t="s">
        <v>909</v>
      </c>
      <c r="AH64" s="324" t="s">
        <v>909</v>
      </c>
      <c r="AI64" s="324">
        <v>3.5</v>
      </c>
      <c r="AJ64" s="324" t="s">
        <v>909</v>
      </c>
      <c r="AK64" s="324" t="s">
        <v>909</v>
      </c>
      <c r="AL64" s="324" t="s">
        <v>909</v>
      </c>
      <c r="AM64" s="324">
        <v>2</v>
      </c>
      <c r="AN64" s="324">
        <v>4</v>
      </c>
      <c r="AO64" s="324">
        <v>0.1</v>
      </c>
      <c r="AP64" s="324">
        <v>0.5</v>
      </c>
      <c r="AQ64" s="324">
        <v>1.8</v>
      </c>
      <c r="AR64" s="324" t="s">
        <v>909</v>
      </c>
      <c r="AS64" s="324">
        <v>2.5</v>
      </c>
      <c r="AT64" s="324">
        <v>0.5</v>
      </c>
      <c r="AU64" s="324">
        <v>5</v>
      </c>
      <c r="AV64" s="324">
        <v>0.1</v>
      </c>
      <c r="AW64" s="324">
        <v>0.1</v>
      </c>
      <c r="AX64" s="324">
        <v>8</v>
      </c>
      <c r="AY64" s="324">
        <v>0.1</v>
      </c>
      <c r="AZ64" s="324">
        <v>0.1</v>
      </c>
      <c r="BA64" s="324">
        <v>1.5</v>
      </c>
      <c r="BB64" s="324" t="s">
        <v>909</v>
      </c>
      <c r="BC64" s="684">
        <v>21</v>
      </c>
      <c r="BD64" s="324">
        <v>0.1</v>
      </c>
      <c r="BE64" s="324">
        <v>0.1</v>
      </c>
      <c r="BF64" s="324">
        <v>0.5</v>
      </c>
      <c r="BG64" s="324" t="s">
        <v>909</v>
      </c>
      <c r="BH64" s="324" t="s">
        <v>909</v>
      </c>
      <c r="BI64" s="324" t="s">
        <v>909</v>
      </c>
      <c r="BJ64" s="324" t="s">
        <v>909</v>
      </c>
      <c r="BK64" s="324" t="s">
        <v>909</v>
      </c>
      <c r="BL64" s="324" t="s">
        <v>909</v>
      </c>
      <c r="BM64" s="324" t="s">
        <v>909</v>
      </c>
      <c r="BN64" s="324" t="s">
        <v>909</v>
      </c>
      <c r="BO64" s="324">
        <v>2</v>
      </c>
      <c r="BP64" s="324">
        <v>0.1</v>
      </c>
      <c r="BQ64" s="324">
        <v>0.1</v>
      </c>
      <c r="BR64" s="324" t="s">
        <v>909</v>
      </c>
      <c r="BS64" s="324">
        <v>0.05</v>
      </c>
      <c r="BT64" s="324" t="s">
        <v>909</v>
      </c>
      <c r="BU64" s="324">
        <v>21</v>
      </c>
      <c r="BV64" s="324">
        <v>2</v>
      </c>
      <c r="BW64" s="324">
        <v>0.1</v>
      </c>
      <c r="BX64" s="324">
        <v>0.05</v>
      </c>
      <c r="BY64" s="324" t="s">
        <v>910</v>
      </c>
      <c r="BZ64" s="324">
        <v>1</v>
      </c>
      <c r="CA64" s="324">
        <v>0.2</v>
      </c>
      <c r="CB64" s="324" t="s">
        <v>908</v>
      </c>
      <c r="CC64" s="324">
        <v>0.1</v>
      </c>
      <c r="CD64" s="732">
        <v>0.1</v>
      </c>
      <c r="CE64" s="324">
        <v>21</v>
      </c>
      <c r="CF64" s="324" t="s">
        <v>909</v>
      </c>
      <c r="CG64" s="324">
        <v>0.1</v>
      </c>
      <c r="CH64" s="324">
        <v>0.1</v>
      </c>
      <c r="CI64" s="324" t="s">
        <v>439</v>
      </c>
      <c r="CJ64" s="324">
        <v>0.5</v>
      </c>
      <c r="CK64" s="324">
        <v>0.25</v>
      </c>
      <c r="CL64" s="324" t="s">
        <v>908</v>
      </c>
      <c r="CM64" s="324">
        <v>0.1</v>
      </c>
      <c r="CN64" s="324">
        <v>0.25</v>
      </c>
      <c r="CO64" s="324" t="s">
        <v>439</v>
      </c>
      <c r="CP64" s="324" t="s">
        <v>439</v>
      </c>
      <c r="CQ64" s="324" t="s">
        <v>439</v>
      </c>
      <c r="CR64" s="324" t="s">
        <v>439</v>
      </c>
      <c r="CS64" s="324" t="s">
        <v>439</v>
      </c>
      <c r="CT64" s="324" t="s">
        <v>439</v>
      </c>
      <c r="CU64" s="324" t="s">
        <v>439</v>
      </c>
      <c r="CV64" s="324" t="s">
        <v>439</v>
      </c>
      <c r="CW64" s="324" t="s">
        <v>439</v>
      </c>
      <c r="CX64" s="324" t="s">
        <v>439</v>
      </c>
      <c r="CY64" s="324"/>
      <c r="CZ64" s="324"/>
      <c r="DA64" s="324"/>
      <c r="DB64" s="324"/>
      <c r="DC64" s="324"/>
      <c r="DD64" s="324"/>
      <c r="DE64" s="324"/>
      <c r="DF64" s="324"/>
      <c r="DG64" s="324"/>
      <c r="DH64" s="752"/>
      <c r="DI64" s="752"/>
      <c r="DJ64" s="752"/>
      <c r="DK64" s="752"/>
      <c r="DL64" s="752"/>
      <c r="DM64" s="752"/>
      <c r="DN64" s="752"/>
      <c r="EA64"/>
      <c r="EB64"/>
      <c r="EC64"/>
      <c r="ED64"/>
      <c r="EE64"/>
      <c r="EF64"/>
      <c r="EG64"/>
    </row>
    <row r="65" spans="1:137" ht="16">
      <c r="A65" s="319" t="s">
        <v>251</v>
      </c>
      <c r="B65" s="713">
        <v>22</v>
      </c>
      <c r="C65" s="734" t="s">
        <v>909</v>
      </c>
      <c r="D65" s="734">
        <v>12</v>
      </c>
      <c r="E65" s="734">
        <v>0.5</v>
      </c>
      <c r="F65" s="734">
        <v>0.1</v>
      </c>
      <c r="G65" s="734">
        <v>0.5</v>
      </c>
      <c r="H65" s="734">
        <v>0.1</v>
      </c>
      <c r="I65" s="734">
        <v>0.1</v>
      </c>
      <c r="J65" s="734" t="s">
        <v>910</v>
      </c>
      <c r="K65" s="734">
        <v>2</v>
      </c>
      <c r="L65" s="734" t="s">
        <v>910</v>
      </c>
      <c r="M65" s="734" t="s">
        <v>910</v>
      </c>
      <c r="N65" s="713">
        <v>22</v>
      </c>
      <c r="O65" s="324">
        <v>1</v>
      </c>
      <c r="P65" s="324">
        <v>0.1</v>
      </c>
      <c r="Q65" s="324">
        <v>0.5</v>
      </c>
      <c r="R65" s="324">
        <v>0.5</v>
      </c>
      <c r="S65" s="324">
        <v>4</v>
      </c>
      <c r="T65" s="324">
        <v>1</v>
      </c>
      <c r="U65" s="324">
        <v>1</v>
      </c>
      <c r="V65" s="324" t="s">
        <v>909</v>
      </c>
      <c r="W65" s="732">
        <v>0.5</v>
      </c>
      <c r="X65" s="684">
        <v>22</v>
      </c>
      <c r="Y65" s="324">
        <v>0.5</v>
      </c>
      <c r="Z65" s="324">
        <v>0.1</v>
      </c>
      <c r="AA65" s="324">
        <v>0.05</v>
      </c>
      <c r="AB65" s="324">
        <v>0.1</v>
      </c>
      <c r="AC65" s="324" t="s">
        <v>909</v>
      </c>
      <c r="AD65" s="324" t="s">
        <v>909</v>
      </c>
      <c r="AE65" s="324" t="s">
        <v>909</v>
      </c>
      <c r="AF65" s="324" t="s">
        <v>909</v>
      </c>
      <c r="AG65" s="324" t="s">
        <v>909</v>
      </c>
      <c r="AH65" s="324" t="s">
        <v>909</v>
      </c>
      <c r="AI65" s="324">
        <v>3</v>
      </c>
      <c r="AJ65" s="324" t="s">
        <v>909</v>
      </c>
      <c r="AK65" s="324" t="s">
        <v>909</v>
      </c>
      <c r="AL65" s="324" t="s">
        <v>909</v>
      </c>
      <c r="AM65" s="324">
        <v>1</v>
      </c>
      <c r="AN65" s="324">
        <v>4</v>
      </c>
      <c r="AO65" s="324">
        <v>0.1</v>
      </c>
      <c r="AP65" s="324">
        <v>0.5</v>
      </c>
      <c r="AQ65" s="324">
        <v>2</v>
      </c>
      <c r="AR65" s="324" t="s">
        <v>909</v>
      </c>
      <c r="AS65" s="324">
        <v>1.8</v>
      </c>
      <c r="AT65" s="324">
        <v>0.5</v>
      </c>
      <c r="AU65" s="324">
        <v>4</v>
      </c>
      <c r="AV65" s="324">
        <v>0.1</v>
      </c>
      <c r="AW65" s="324">
        <v>0.1</v>
      </c>
      <c r="AX65" s="324">
        <v>8</v>
      </c>
      <c r="AY65" s="324">
        <v>0.1</v>
      </c>
      <c r="AZ65" s="324">
        <v>0.1</v>
      </c>
      <c r="BA65" s="324">
        <v>1.5</v>
      </c>
      <c r="BB65" s="324" t="s">
        <v>909</v>
      </c>
      <c r="BC65" s="684">
        <v>22</v>
      </c>
      <c r="BD65" s="324">
        <v>0.1</v>
      </c>
      <c r="BE65" s="324">
        <v>0.1</v>
      </c>
      <c r="BF65" s="324">
        <v>1</v>
      </c>
      <c r="BG65" s="324">
        <v>0.3</v>
      </c>
      <c r="BH65" s="324">
        <v>0.1</v>
      </c>
      <c r="BI65" s="324">
        <v>0.1</v>
      </c>
      <c r="BJ65" s="324" t="s">
        <v>909</v>
      </c>
      <c r="BK65" s="324">
        <v>0.5</v>
      </c>
      <c r="BL65" s="324">
        <v>0.1</v>
      </c>
      <c r="BM65" s="324">
        <v>0.1</v>
      </c>
      <c r="BN65" s="324">
        <v>0.75</v>
      </c>
      <c r="BO65" s="324">
        <v>5</v>
      </c>
      <c r="BP65" s="324">
        <v>0.1</v>
      </c>
      <c r="BQ65" s="324">
        <v>0.1</v>
      </c>
      <c r="BR65" s="324" t="s">
        <v>909</v>
      </c>
      <c r="BS65" s="324">
        <v>0.05</v>
      </c>
      <c r="BT65" s="324" t="s">
        <v>909</v>
      </c>
      <c r="BU65" s="324">
        <v>22</v>
      </c>
      <c r="BV65" s="324">
        <v>1.5</v>
      </c>
      <c r="BW65" s="324">
        <v>0.1</v>
      </c>
      <c r="BX65" s="324">
        <v>0.05</v>
      </c>
      <c r="BY65" s="324" t="s">
        <v>910</v>
      </c>
      <c r="BZ65" s="324">
        <v>0.2</v>
      </c>
      <c r="CA65" s="324">
        <v>0.2</v>
      </c>
      <c r="CB65" s="324" t="s">
        <v>908</v>
      </c>
      <c r="CC65" s="324">
        <v>0.1</v>
      </c>
      <c r="CD65" s="732">
        <v>0.1</v>
      </c>
      <c r="CE65" s="324">
        <v>22</v>
      </c>
      <c r="CF65" s="324">
        <v>3</v>
      </c>
      <c r="CG65" s="324">
        <v>0.25</v>
      </c>
      <c r="CH65" s="324">
        <v>0.1</v>
      </c>
      <c r="CI65" s="324" t="s">
        <v>909</v>
      </c>
      <c r="CJ65" s="324">
        <v>1</v>
      </c>
      <c r="CK65" s="324">
        <v>0.5</v>
      </c>
      <c r="CL65" s="324" t="s">
        <v>908</v>
      </c>
      <c r="CM65" s="324">
        <v>0.1</v>
      </c>
      <c r="CN65" s="324">
        <v>0.25</v>
      </c>
      <c r="CO65" s="324" t="s">
        <v>909</v>
      </c>
      <c r="CP65" s="324" t="s">
        <v>909</v>
      </c>
      <c r="CQ65" s="324" t="s">
        <v>909</v>
      </c>
      <c r="CR65" s="324" t="s">
        <v>909</v>
      </c>
      <c r="CS65" s="324" t="s">
        <v>909</v>
      </c>
      <c r="CT65" s="324" t="s">
        <v>909</v>
      </c>
      <c r="CU65" s="324" t="s">
        <v>909</v>
      </c>
      <c r="CV65" s="324" t="s">
        <v>909</v>
      </c>
      <c r="CW65" s="324" t="s">
        <v>909</v>
      </c>
      <c r="CX65" s="324" t="s">
        <v>909</v>
      </c>
      <c r="CY65" s="324"/>
      <c r="CZ65" s="324"/>
      <c r="DA65" s="324"/>
      <c r="DB65" s="324"/>
      <c r="DC65" s="324"/>
      <c r="DD65" s="324"/>
      <c r="DE65" s="324"/>
      <c r="DF65" s="324"/>
      <c r="DG65" s="324"/>
      <c r="DH65" s="752"/>
      <c r="DI65" s="752"/>
      <c r="DJ65" s="752"/>
      <c r="DK65" s="752"/>
      <c r="DL65" s="752"/>
      <c r="DM65" s="752"/>
      <c r="DN65" s="752"/>
      <c r="EA65"/>
      <c r="EB65"/>
      <c r="EC65"/>
      <c r="ED65"/>
      <c r="EE65"/>
      <c r="EF65"/>
      <c r="EG65"/>
    </row>
    <row r="66" spans="1:137" ht="16">
      <c r="A66" s="319" t="s">
        <v>252</v>
      </c>
      <c r="B66" s="713">
        <v>23</v>
      </c>
      <c r="C66" s="734" t="s">
        <v>909</v>
      </c>
      <c r="D66" s="734">
        <v>96</v>
      </c>
      <c r="E66" s="734">
        <v>0.5</v>
      </c>
      <c r="F66" s="734">
        <v>0.2</v>
      </c>
      <c r="G66" s="734">
        <v>0.5</v>
      </c>
      <c r="H66" s="734">
        <v>0.1</v>
      </c>
      <c r="I66" s="734">
        <v>0.1</v>
      </c>
      <c r="J66" s="734" t="s">
        <v>910</v>
      </c>
      <c r="K66" s="734">
        <v>860</v>
      </c>
      <c r="L66" s="734">
        <v>0.5</v>
      </c>
      <c r="M66" s="734" t="s">
        <v>910</v>
      </c>
      <c r="N66" s="713">
        <v>23</v>
      </c>
      <c r="O66" s="324">
        <v>6</v>
      </c>
      <c r="P66" s="324">
        <v>0.1</v>
      </c>
      <c r="Q66" s="324">
        <v>0.5</v>
      </c>
      <c r="R66" s="324">
        <v>0.5</v>
      </c>
      <c r="S66" s="324">
        <v>8</v>
      </c>
      <c r="T66" s="324">
        <v>2</v>
      </c>
      <c r="U66" s="324">
        <v>4</v>
      </c>
      <c r="V66" s="324" t="s">
        <v>909</v>
      </c>
      <c r="W66" s="732">
        <v>0.5</v>
      </c>
      <c r="X66" s="684">
        <v>23</v>
      </c>
      <c r="Y66" s="324">
        <v>0.5</v>
      </c>
      <c r="Z66" s="324">
        <v>0.1</v>
      </c>
      <c r="AA66" s="324">
        <v>0.05</v>
      </c>
      <c r="AB66" s="324">
        <v>0.1</v>
      </c>
      <c r="AC66" s="324" t="s">
        <v>909</v>
      </c>
      <c r="AD66" s="324" t="s">
        <v>909</v>
      </c>
      <c r="AE66" s="324" t="s">
        <v>909</v>
      </c>
      <c r="AF66" s="324" t="s">
        <v>909</v>
      </c>
      <c r="AG66" s="324" t="s">
        <v>909</v>
      </c>
      <c r="AH66" s="324" t="s">
        <v>909</v>
      </c>
      <c r="AI66" s="324">
        <v>4.5</v>
      </c>
      <c r="AJ66" s="324" t="s">
        <v>909</v>
      </c>
      <c r="AK66" s="324" t="s">
        <v>909</v>
      </c>
      <c r="AL66" s="324" t="s">
        <v>909</v>
      </c>
      <c r="AM66" s="324">
        <v>1</v>
      </c>
      <c r="AN66" s="324">
        <v>4</v>
      </c>
      <c r="AO66" s="324">
        <v>0.1</v>
      </c>
      <c r="AP66" s="324">
        <v>0.5</v>
      </c>
      <c r="AQ66" s="324">
        <v>2</v>
      </c>
      <c r="AR66" s="324" t="s">
        <v>909</v>
      </c>
      <c r="AS66" s="324">
        <v>4.5</v>
      </c>
      <c r="AT66" s="324">
        <v>0.5</v>
      </c>
      <c r="AU66" s="324">
        <v>10</v>
      </c>
      <c r="AV66" s="324">
        <v>0.1</v>
      </c>
      <c r="AW66" s="324">
        <v>0.1</v>
      </c>
      <c r="AX66" s="324">
        <v>8</v>
      </c>
      <c r="AY66" s="324">
        <v>0.1</v>
      </c>
      <c r="AZ66" s="324">
        <v>0.1</v>
      </c>
      <c r="BA66" s="324">
        <v>2</v>
      </c>
      <c r="BB66" s="324" t="s">
        <v>909</v>
      </c>
      <c r="BC66" s="684">
        <v>23</v>
      </c>
      <c r="BD66" s="324">
        <v>0.1</v>
      </c>
      <c r="BE66" s="324">
        <v>0.1</v>
      </c>
      <c r="BF66" s="324">
        <v>0.1</v>
      </c>
      <c r="BG66" s="324">
        <v>1</v>
      </c>
      <c r="BH66" s="324">
        <v>0.1</v>
      </c>
      <c r="BI66" s="324">
        <v>0.1</v>
      </c>
      <c r="BJ66" s="324" t="s">
        <v>909</v>
      </c>
      <c r="BK66" s="324">
        <v>0.1</v>
      </c>
      <c r="BL66" s="324">
        <v>0.1</v>
      </c>
      <c r="BM66" s="324">
        <v>0.5</v>
      </c>
      <c r="BN66" s="324" t="s">
        <v>909</v>
      </c>
      <c r="BO66" s="324">
        <v>1</v>
      </c>
      <c r="BP66" s="324">
        <v>0.1</v>
      </c>
      <c r="BQ66" s="324">
        <v>0.1</v>
      </c>
      <c r="BR66" s="324">
        <v>0.5</v>
      </c>
      <c r="BS66" s="324">
        <v>0.25</v>
      </c>
      <c r="BT66" s="324" t="s">
        <v>909</v>
      </c>
      <c r="BU66" s="324">
        <v>23</v>
      </c>
      <c r="BV66" s="324">
        <v>2.5</v>
      </c>
      <c r="BW66" s="324">
        <v>0.1</v>
      </c>
      <c r="BX66" s="324">
        <v>0.05</v>
      </c>
      <c r="BY66" s="324" t="s">
        <v>910</v>
      </c>
      <c r="BZ66" s="324">
        <v>0.5</v>
      </c>
      <c r="CA66" s="324">
        <v>0.2</v>
      </c>
      <c r="CB66" s="324" t="s">
        <v>908</v>
      </c>
      <c r="CC66" s="324">
        <v>0.1</v>
      </c>
      <c r="CD66" s="732">
        <v>0.1</v>
      </c>
      <c r="CE66" s="324">
        <v>23</v>
      </c>
      <c r="CF66" s="324">
        <v>3</v>
      </c>
      <c r="CG66" s="324">
        <v>0.25</v>
      </c>
      <c r="CH66" s="324">
        <v>0.1</v>
      </c>
      <c r="CI66" s="324" t="s">
        <v>909</v>
      </c>
      <c r="CJ66" s="324">
        <v>1.5</v>
      </c>
      <c r="CK66" s="324">
        <v>1</v>
      </c>
      <c r="CL66" s="324" t="s">
        <v>908</v>
      </c>
      <c r="CM66" s="324">
        <v>0.1</v>
      </c>
      <c r="CN66" s="324">
        <v>0.25</v>
      </c>
      <c r="CO66" s="324" t="s">
        <v>909</v>
      </c>
      <c r="CP66" s="324" t="s">
        <v>909</v>
      </c>
      <c r="CQ66" s="324" t="s">
        <v>909</v>
      </c>
      <c r="CR66" s="324" t="s">
        <v>909</v>
      </c>
      <c r="CS66" s="324" t="s">
        <v>909</v>
      </c>
      <c r="CT66" s="324" t="s">
        <v>909</v>
      </c>
      <c r="CU66" s="324" t="s">
        <v>909</v>
      </c>
      <c r="CV66" s="324" t="s">
        <v>909</v>
      </c>
      <c r="CW66" s="324" t="s">
        <v>909</v>
      </c>
      <c r="CX66" s="324" t="s">
        <v>909</v>
      </c>
      <c r="CY66" s="324"/>
      <c r="CZ66" s="324"/>
      <c r="DA66" s="324"/>
      <c r="DB66" s="324"/>
      <c r="DC66" s="324"/>
      <c r="DD66" s="324"/>
      <c r="DE66" s="324"/>
      <c r="DF66" s="324"/>
      <c r="DG66" s="324"/>
      <c r="DH66" s="752"/>
      <c r="DI66" s="752"/>
      <c r="DJ66" s="752"/>
      <c r="DK66" s="752"/>
      <c r="DL66" s="752"/>
      <c r="DM66" s="752"/>
      <c r="DN66" s="752"/>
      <c r="EA66"/>
      <c r="EB66"/>
      <c r="EC66"/>
      <c r="ED66"/>
      <c r="EE66"/>
      <c r="EF66"/>
      <c r="EG66"/>
    </row>
    <row r="67" spans="1:137" ht="16">
      <c r="A67" s="319" t="s">
        <v>253</v>
      </c>
      <c r="B67" s="713">
        <v>24</v>
      </c>
      <c r="C67" s="734" t="s">
        <v>909</v>
      </c>
      <c r="D67" s="734">
        <v>40</v>
      </c>
      <c r="E67" s="734">
        <v>25</v>
      </c>
      <c r="F67" s="734">
        <v>15</v>
      </c>
      <c r="G67" s="734">
        <v>0.25</v>
      </c>
      <c r="H67" s="734" t="s">
        <v>909</v>
      </c>
      <c r="I67" s="734">
        <v>0.1</v>
      </c>
      <c r="J67" s="734" t="s">
        <v>909</v>
      </c>
      <c r="K67" s="734">
        <v>2</v>
      </c>
      <c r="L67" s="734" t="s">
        <v>909</v>
      </c>
      <c r="M67" s="734" t="s">
        <v>909</v>
      </c>
      <c r="N67" s="713">
        <v>24</v>
      </c>
      <c r="O67" s="324">
        <v>1</v>
      </c>
      <c r="P67" s="324">
        <v>0.5</v>
      </c>
      <c r="Q67" s="324">
        <v>0.5</v>
      </c>
      <c r="R67" s="324">
        <v>0.5</v>
      </c>
      <c r="S67" s="324">
        <v>1.5</v>
      </c>
      <c r="T67" s="324">
        <v>2</v>
      </c>
      <c r="U67" s="324">
        <v>2</v>
      </c>
      <c r="V67" s="324">
        <v>1</v>
      </c>
      <c r="W67" s="732">
        <v>0.5</v>
      </c>
      <c r="X67" s="684">
        <v>24</v>
      </c>
      <c r="Y67" s="324">
        <v>0.5</v>
      </c>
      <c r="Z67" s="324">
        <v>0.1</v>
      </c>
      <c r="AA67" s="324">
        <v>0.05</v>
      </c>
      <c r="AB67" s="324">
        <v>0.1</v>
      </c>
      <c r="AC67" s="324">
        <v>0.1</v>
      </c>
      <c r="AD67" s="324" t="s">
        <v>909</v>
      </c>
      <c r="AE67" s="324" t="s">
        <v>909</v>
      </c>
      <c r="AF67" s="324" t="s">
        <v>909</v>
      </c>
      <c r="AG67" s="324" t="s">
        <v>909</v>
      </c>
      <c r="AH67" s="324" t="s">
        <v>909</v>
      </c>
      <c r="AI67" s="324">
        <v>3</v>
      </c>
      <c r="AJ67" s="324" t="s">
        <v>909</v>
      </c>
      <c r="AK67" s="324" t="s">
        <v>909</v>
      </c>
      <c r="AL67" s="324" t="s">
        <v>909</v>
      </c>
      <c r="AM67" s="324">
        <v>1</v>
      </c>
      <c r="AN67" s="324">
        <v>4</v>
      </c>
      <c r="AO67" s="324">
        <v>0.1</v>
      </c>
      <c r="AP67" s="324">
        <v>0.5</v>
      </c>
      <c r="AQ67" s="324">
        <v>1.5</v>
      </c>
      <c r="AR67" s="324" t="s">
        <v>909</v>
      </c>
      <c r="AS67" s="324">
        <v>2</v>
      </c>
      <c r="AT67" s="324">
        <v>0.5</v>
      </c>
      <c r="AU67" s="324">
        <v>3.5</v>
      </c>
      <c r="AV67" s="324">
        <v>0.1</v>
      </c>
      <c r="AW67" s="324">
        <v>0.1</v>
      </c>
      <c r="AX67" s="324">
        <v>6</v>
      </c>
      <c r="AY67" s="324">
        <v>0.1</v>
      </c>
      <c r="AZ67" s="324">
        <v>0.1</v>
      </c>
      <c r="BA67" s="324">
        <v>1.5</v>
      </c>
      <c r="BB67" s="324" t="s">
        <v>909</v>
      </c>
      <c r="BC67" s="684">
        <v>24</v>
      </c>
      <c r="BD67" s="324">
        <v>0.1</v>
      </c>
      <c r="BE67" s="324">
        <v>0.1</v>
      </c>
      <c r="BF67" s="324">
        <v>0.1</v>
      </c>
      <c r="BG67" s="324">
        <v>2</v>
      </c>
      <c r="BH67" s="324">
        <v>0.1</v>
      </c>
      <c r="BI67" s="324">
        <v>0.1</v>
      </c>
      <c r="BJ67" s="324" t="s">
        <v>909</v>
      </c>
      <c r="BK67" s="324">
        <v>0.1</v>
      </c>
      <c r="BL67" s="324">
        <v>0.1</v>
      </c>
      <c r="BM67" s="324">
        <v>0.5</v>
      </c>
      <c r="BN67" s="324" t="s">
        <v>909</v>
      </c>
      <c r="BO67" s="324">
        <v>1.5</v>
      </c>
      <c r="BP67" s="324">
        <v>0.1</v>
      </c>
      <c r="BQ67" s="324">
        <v>0.1</v>
      </c>
      <c r="BR67" s="324">
        <v>0.5</v>
      </c>
      <c r="BS67" s="324">
        <v>0.25</v>
      </c>
      <c r="BT67" s="324" t="s">
        <v>909</v>
      </c>
      <c r="BU67" s="324">
        <v>24</v>
      </c>
      <c r="BV67" s="324">
        <v>2.5</v>
      </c>
      <c r="BW67" s="324">
        <v>0.1</v>
      </c>
      <c r="BX67" s="324">
        <v>0.05</v>
      </c>
      <c r="BY67" s="324" t="s">
        <v>910</v>
      </c>
      <c r="BZ67" s="324">
        <v>4</v>
      </c>
      <c r="CA67" s="324">
        <v>0.3</v>
      </c>
      <c r="CB67" s="324" t="s">
        <v>908</v>
      </c>
      <c r="CC67" s="324">
        <v>0.1</v>
      </c>
      <c r="CD67" s="732">
        <v>0.1</v>
      </c>
      <c r="CE67" s="324">
        <v>24</v>
      </c>
      <c r="CF67" s="324">
        <v>2</v>
      </c>
      <c r="CG67" s="324">
        <v>0.5</v>
      </c>
      <c r="CH67" s="324">
        <v>0.2</v>
      </c>
      <c r="CI67" s="324">
        <v>4.25</v>
      </c>
      <c r="CJ67" s="324">
        <v>6.5</v>
      </c>
      <c r="CK67" s="324">
        <v>4</v>
      </c>
      <c r="CL67" s="324" t="s">
        <v>908</v>
      </c>
      <c r="CM67" s="324">
        <v>0.75</v>
      </c>
      <c r="CN67" s="324">
        <v>0.5</v>
      </c>
      <c r="CO67" s="324" t="s">
        <v>910</v>
      </c>
      <c r="CP67" s="324" t="s">
        <v>910</v>
      </c>
      <c r="CQ67" s="324">
        <v>0.25</v>
      </c>
      <c r="CR67" s="324">
        <v>0.25</v>
      </c>
      <c r="CS67" s="324">
        <v>3</v>
      </c>
      <c r="CT67" s="324">
        <v>0.5</v>
      </c>
      <c r="CU67" s="324">
        <v>0.5</v>
      </c>
      <c r="CV67" s="324" t="s">
        <v>910</v>
      </c>
      <c r="CW67" s="324" t="s">
        <v>910</v>
      </c>
      <c r="CX67" s="324" t="s">
        <v>910</v>
      </c>
      <c r="CY67" s="324"/>
      <c r="CZ67" s="324"/>
      <c r="DA67" s="324"/>
      <c r="DB67" s="324"/>
      <c r="DC67" s="324"/>
      <c r="DD67" s="324"/>
      <c r="DE67" s="324"/>
      <c r="DF67" s="324"/>
      <c r="DG67" s="324"/>
      <c r="DH67" s="752"/>
      <c r="DI67" s="752"/>
      <c r="DJ67" s="752"/>
      <c r="DK67" s="752"/>
      <c r="DL67" s="752"/>
      <c r="DM67" s="752"/>
      <c r="DN67" s="752"/>
      <c r="EA67"/>
      <c r="EB67"/>
      <c r="EC67"/>
      <c r="ED67"/>
      <c r="EE67"/>
      <c r="EF67"/>
      <c r="EG67"/>
    </row>
    <row r="68" spans="1:137" ht="16">
      <c r="A68" s="319" t="s">
        <v>254</v>
      </c>
      <c r="B68" s="713">
        <v>25</v>
      </c>
      <c r="C68" s="734" t="s">
        <v>909</v>
      </c>
      <c r="D68" s="734">
        <v>40</v>
      </c>
      <c r="E68" s="734">
        <v>25</v>
      </c>
      <c r="F68" s="734">
        <v>15</v>
      </c>
      <c r="G68" s="734">
        <v>0.25</v>
      </c>
      <c r="H68" s="734" t="s">
        <v>909</v>
      </c>
      <c r="I68" s="734">
        <v>0.1</v>
      </c>
      <c r="J68" s="734" t="s">
        <v>909</v>
      </c>
      <c r="K68" s="734">
        <v>3</v>
      </c>
      <c r="L68" s="734" t="s">
        <v>909</v>
      </c>
      <c r="M68" s="734" t="s">
        <v>909</v>
      </c>
      <c r="N68" s="713">
        <v>25</v>
      </c>
      <c r="O68" s="324">
        <v>3</v>
      </c>
      <c r="P68" s="324">
        <v>3</v>
      </c>
      <c r="Q68" s="324">
        <v>3</v>
      </c>
      <c r="R68" s="324">
        <v>3</v>
      </c>
      <c r="S68" s="324">
        <v>24</v>
      </c>
      <c r="T68" s="324">
        <v>12</v>
      </c>
      <c r="U68" s="324">
        <v>10</v>
      </c>
      <c r="V68" s="324" t="s">
        <v>909</v>
      </c>
      <c r="W68" s="732" t="s">
        <v>909</v>
      </c>
      <c r="X68" s="684">
        <v>25</v>
      </c>
      <c r="Y68" s="324">
        <v>0.5</v>
      </c>
      <c r="Z68" s="324">
        <v>0.1</v>
      </c>
      <c r="AA68" s="324">
        <v>0.1</v>
      </c>
      <c r="AB68" s="324">
        <v>0.1</v>
      </c>
      <c r="AC68" s="324" t="s">
        <v>909</v>
      </c>
      <c r="AD68" s="324">
        <v>0.25</v>
      </c>
      <c r="AE68" s="324" t="s">
        <v>909</v>
      </c>
      <c r="AF68" s="324" t="s">
        <v>909</v>
      </c>
      <c r="AG68" s="324" t="s">
        <v>909</v>
      </c>
      <c r="AH68" s="324" t="s">
        <v>909</v>
      </c>
      <c r="AI68" s="324">
        <v>3.5</v>
      </c>
      <c r="AJ68" s="324" t="s">
        <v>909</v>
      </c>
      <c r="AK68" s="324" t="s">
        <v>909</v>
      </c>
      <c r="AL68" s="324" t="s">
        <v>909</v>
      </c>
      <c r="AM68" s="324">
        <v>2</v>
      </c>
      <c r="AN68" s="324">
        <v>2</v>
      </c>
      <c r="AO68" s="324">
        <v>0.25</v>
      </c>
      <c r="AP68" s="324">
        <v>0.1</v>
      </c>
      <c r="AQ68" s="324">
        <v>1.5</v>
      </c>
      <c r="AR68" s="324" t="s">
        <v>909</v>
      </c>
      <c r="AS68" s="324">
        <v>1</v>
      </c>
      <c r="AT68" s="324" t="s">
        <v>909</v>
      </c>
      <c r="AU68" s="324">
        <v>4.5</v>
      </c>
      <c r="AV68" s="324">
        <v>0.1</v>
      </c>
      <c r="AW68" s="324">
        <v>0.1</v>
      </c>
      <c r="AX68" s="324">
        <v>4</v>
      </c>
      <c r="AY68" s="324">
        <v>0.25</v>
      </c>
      <c r="AZ68" s="324">
        <v>0.1</v>
      </c>
      <c r="BA68" s="324">
        <v>1.8</v>
      </c>
      <c r="BB68" s="324" t="s">
        <v>909</v>
      </c>
      <c r="BC68" s="684">
        <v>25</v>
      </c>
      <c r="BD68" s="324">
        <v>0.1</v>
      </c>
      <c r="BE68" s="324">
        <v>0.1</v>
      </c>
      <c r="BF68" s="324">
        <v>0.1</v>
      </c>
      <c r="BG68" s="324">
        <v>2</v>
      </c>
      <c r="BH68" s="324">
        <v>0.1</v>
      </c>
      <c r="BI68" s="324">
        <v>0.1</v>
      </c>
      <c r="BJ68" s="324" t="s">
        <v>909</v>
      </c>
      <c r="BK68" s="324">
        <v>0.1</v>
      </c>
      <c r="BL68" s="324">
        <v>0.1</v>
      </c>
      <c r="BM68" s="324">
        <v>0.5</v>
      </c>
      <c r="BN68" s="324">
        <v>3</v>
      </c>
      <c r="BO68" s="324">
        <v>2</v>
      </c>
      <c r="BP68" s="324">
        <v>0.1</v>
      </c>
      <c r="BQ68" s="324">
        <v>0.1</v>
      </c>
      <c r="BR68" s="324">
        <v>0.5</v>
      </c>
      <c r="BS68" s="324">
        <v>0.25</v>
      </c>
      <c r="BT68" s="324" t="s">
        <v>909</v>
      </c>
      <c r="BU68" s="324">
        <v>25</v>
      </c>
      <c r="BV68" s="324">
        <v>2</v>
      </c>
      <c r="BW68" s="324">
        <v>0.1</v>
      </c>
      <c r="BX68" s="324">
        <v>0.05</v>
      </c>
      <c r="BY68" s="324" t="s">
        <v>910</v>
      </c>
      <c r="BZ68" s="324">
        <v>0.5</v>
      </c>
      <c r="CA68" s="324">
        <v>0.2</v>
      </c>
      <c r="CB68" s="324" t="s">
        <v>908</v>
      </c>
      <c r="CC68" s="324">
        <v>0.1</v>
      </c>
      <c r="CD68" s="732">
        <v>0.1</v>
      </c>
      <c r="CE68" s="324">
        <v>25</v>
      </c>
      <c r="CF68" s="324">
        <v>2.5</v>
      </c>
      <c r="CG68" s="324">
        <v>0.5</v>
      </c>
      <c r="CH68" s="324">
        <v>0.25</v>
      </c>
      <c r="CI68" s="324">
        <v>9</v>
      </c>
      <c r="CJ68" s="324">
        <v>24</v>
      </c>
      <c r="CK68" s="324">
        <v>5</v>
      </c>
      <c r="CL68" s="324" t="s">
        <v>908</v>
      </c>
      <c r="CM68" s="324" t="s">
        <v>909</v>
      </c>
      <c r="CN68" s="324" t="s">
        <v>909</v>
      </c>
      <c r="CO68" s="324" t="s">
        <v>909</v>
      </c>
      <c r="CP68" s="324" t="s">
        <v>909</v>
      </c>
      <c r="CQ68" s="324">
        <v>0.5</v>
      </c>
      <c r="CR68" s="324">
        <v>0.25</v>
      </c>
      <c r="CS68" s="324">
        <v>15</v>
      </c>
      <c r="CT68" s="324" t="s">
        <v>909</v>
      </c>
      <c r="CU68" s="324" t="s">
        <v>909</v>
      </c>
      <c r="CV68" s="324" t="s">
        <v>909</v>
      </c>
      <c r="CW68" s="324" t="s">
        <v>909</v>
      </c>
      <c r="CX68" s="324" t="s">
        <v>909</v>
      </c>
      <c r="CY68" s="324"/>
      <c r="CZ68" s="324"/>
      <c r="DA68" s="324"/>
      <c r="DB68" s="324"/>
      <c r="DC68" s="324"/>
      <c r="DD68" s="324"/>
      <c r="DE68" s="324"/>
      <c r="DF68" s="324"/>
      <c r="DG68" s="324"/>
      <c r="DH68" s="752"/>
      <c r="DI68" s="752"/>
      <c r="DJ68" s="752"/>
      <c r="DK68" s="752"/>
      <c r="DL68" s="752"/>
      <c r="DM68" s="752"/>
      <c r="DN68" s="752"/>
      <c r="EA68"/>
      <c r="EB68"/>
      <c r="EC68"/>
      <c r="ED68"/>
      <c r="EE68"/>
      <c r="EF68"/>
      <c r="EG68"/>
    </row>
    <row r="69" spans="1:137" ht="16">
      <c r="A69" s="319" t="s">
        <v>255</v>
      </c>
      <c r="B69" s="713">
        <v>26</v>
      </c>
      <c r="C69" s="734" t="s">
        <v>909</v>
      </c>
      <c r="D69" s="734">
        <v>8</v>
      </c>
      <c r="E69" s="734">
        <v>1</v>
      </c>
      <c r="F69" s="734">
        <v>3</v>
      </c>
      <c r="G69" s="734">
        <v>0.25</v>
      </c>
      <c r="H69" s="734" t="s">
        <v>909</v>
      </c>
      <c r="I69" s="734">
        <v>0.1</v>
      </c>
      <c r="J69" s="734" t="s">
        <v>909</v>
      </c>
      <c r="K69" s="734">
        <v>3</v>
      </c>
      <c r="L69" s="734" t="s">
        <v>909</v>
      </c>
      <c r="M69" s="734" t="s">
        <v>909</v>
      </c>
      <c r="N69" s="713">
        <v>26</v>
      </c>
      <c r="O69" s="324">
        <v>2</v>
      </c>
      <c r="P69" s="324">
        <v>3</v>
      </c>
      <c r="Q69" s="324">
        <v>1</v>
      </c>
      <c r="R69" s="324">
        <v>1</v>
      </c>
      <c r="S69" s="324">
        <v>4.5</v>
      </c>
      <c r="T69" s="324">
        <v>1.75</v>
      </c>
      <c r="U69" s="324">
        <v>3.5</v>
      </c>
      <c r="V69" s="324">
        <v>1.5</v>
      </c>
      <c r="W69" s="732">
        <v>0.3</v>
      </c>
      <c r="X69" s="684">
        <v>26</v>
      </c>
      <c r="Y69" s="324">
        <v>1</v>
      </c>
      <c r="Z69" s="324">
        <v>0.1</v>
      </c>
      <c r="AA69" s="324">
        <v>0.1</v>
      </c>
      <c r="AB69" s="324">
        <v>0.1</v>
      </c>
      <c r="AC69" s="324">
        <v>0.1</v>
      </c>
      <c r="AD69" s="324">
        <v>0.25</v>
      </c>
      <c r="AE69" s="324" t="s">
        <v>909</v>
      </c>
      <c r="AF69" s="324" t="s">
        <v>909</v>
      </c>
      <c r="AG69" s="324" t="s">
        <v>909</v>
      </c>
      <c r="AH69" s="324" t="s">
        <v>909</v>
      </c>
      <c r="AI69" s="324">
        <v>4</v>
      </c>
      <c r="AJ69" s="324" t="s">
        <v>909</v>
      </c>
      <c r="AK69" s="324" t="s">
        <v>909</v>
      </c>
      <c r="AL69" s="324" t="s">
        <v>909</v>
      </c>
      <c r="AM69" s="324">
        <v>4</v>
      </c>
      <c r="AN69" s="324">
        <v>3</v>
      </c>
      <c r="AO69" s="324">
        <v>0.5</v>
      </c>
      <c r="AP69" s="324">
        <v>0.1</v>
      </c>
      <c r="AQ69" s="324">
        <v>2</v>
      </c>
      <c r="AR69" s="324" t="s">
        <v>909</v>
      </c>
      <c r="AS69" s="324">
        <v>2</v>
      </c>
      <c r="AT69" s="324" t="s">
        <v>909</v>
      </c>
      <c r="AU69" s="324">
        <v>3.5</v>
      </c>
      <c r="AV69" s="324" t="s">
        <v>909</v>
      </c>
      <c r="AW69" s="324" t="s">
        <v>909</v>
      </c>
      <c r="AX69" s="324">
        <v>8</v>
      </c>
      <c r="AY69" s="324">
        <v>0.25</v>
      </c>
      <c r="AZ69" s="324">
        <v>0.1</v>
      </c>
      <c r="BA69" s="324">
        <v>1.5</v>
      </c>
      <c r="BB69" s="324" t="s">
        <v>909</v>
      </c>
      <c r="BC69" s="684">
        <v>26</v>
      </c>
      <c r="BD69" s="324">
        <v>0.5</v>
      </c>
      <c r="BE69" s="324">
        <v>0.25</v>
      </c>
      <c r="BF69" s="324">
        <v>0.25</v>
      </c>
      <c r="BG69" s="324">
        <v>2</v>
      </c>
      <c r="BH69" s="324">
        <v>0.25</v>
      </c>
      <c r="BI69" s="324">
        <v>0.5</v>
      </c>
      <c r="BJ69" s="324" t="s">
        <v>909</v>
      </c>
      <c r="BK69" s="324" t="s">
        <v>909</v>
      </c>
      <c r="BL69" s="324" t="s">
        <v>909</v>
      </c>
      <c r="BM69" s="324" t="s">
        <v>909</v>
      </c>
      <c r="BN69" s="324" t="s">
        <v>909</v>
      </c>
      <c r="BO69" s="324">
        <v>2</v>
      </c>
      <c r="BP69" s="324">
        <v>0.5</v>
      </c>
      <c r="BQ69" s="324">
        <v>0.5</v>
      </c>
      <c r="BR69" s="324" t="s">
        <v>909</v>
      </c>
      <c r="BS69" s="324">
        <v>0.25</v>
      </c>
      <c r="BT69" s="324" t="s">
        <v>909</v>
      </c>
      <c r="BU69" s="324">
        <v>26</v>
      </c>
      <c r="BV69" s="324">
        <v>3</v>
      </c>
      <c r="BW69" s="324">
        <v>0.1</v>
      </c>
      <c r="BX69" s="324">
        <v>0.1</v>
      </c>
      <c r="BY69" s="324" t="s">
        <v>909</v>
      </c>
      <c r="BZ69" s="324">
        <v>1</v>
      </c>
      <c r="CA69" s="324">
        <v>0.25</v>
      </c>
      <c r="CB69" s="324" t="s">
        <v>908</v>
      </c>
      <c r="CC69" s="324">
        <v>0.1</v>
      </c>
      <c r="CD69" s="732">
        <v>0.25</v>
      </c>
      <c r="CE69" s="324">
        <v>26</v>
      </c>
      <c r="CF69" s="324">
        <v>2</v>
      </c>
      <c r="CG69" s="324">
        <v>0.5</v>
      </c>
      <c r="CH69" s="324">
        <v>0.25</v>
      </c>
      <c r="CI69" s="324">
        <v>5</v>
      </c>
      <c r="CJ69" s="324">
        <v>10</v>
      </c>
      <c r="CK69" s="324">
        <v>5</v>
      </c>
      <c r="CL69" s="324" t="s">
        <v>908</v>
      </c>
      <c r="CM69" s="324" t="s">
        <v>909</v>
      </c>
      <c r="CN69" s="324" t="s">
        <v>909</v>
      </c>
      <c r="CO69" s="324" t="s">
        <v>909</v>
      </c>
      <c r="CP69" s="324" t="s">
        <v>909</v>
      </c>
      <c r="CQ69" s="324">
        <v>0.5</v>
      </c>
      <c r="CR69" s="324">
        <v>0.25</v>
      </c>
      <c r="CS69" s="324">
        <v>10</v>
      </c>
      <c r="CT69" s="324">
        <v>25</v>
      </c>
      <c r="CU69" s="324" t="s">
        <v>909</v>
      </c>
      <c r="CV69" s="324" t="s">
        <v>909</v>
      </c>
      <c r="CW69" s="324" t="s">
        <v>909</v>
      </c>
      <c r="CX69" s="324">
        <v>10</v>
      </c>
      <c r="CY69" s="324"/>
      <c r="CZ69" s="324"/>
      <c r="DA69" s="324"/>
      <c r="DB69" s="324"/>
      <c r="DC69" s="324"/>
      <c r="DD69" s="324"/>
      <c r="DE69" s="324"/>
      <c r="DF69" s="324"/>
      <c r="DG69" s="324"/>
      <c r="DH69" s="752"/>
      <c r="DI69" s="752"/>
      <c r="DJ69" s="752"/>
      <c r="DK69" s="752"/>
      <c r="DL69" s="752"/>
      <c r="DM69" s="752"/>
      <c r="DN69" s="752"/>
      <c r="EA69"/>
      <c r="EB69"/>
      <c r="EC69"/>
      <c r="ED69"/>
      <c r="EE69"/>
      <c r="EF69"/>
      <c r="EG69"/>
    </row>
    <row r="70" spans="1:137" ht="16">
      <c r="A70" s="319" t="s">
        <v>256</v>
      </c>
      <c r="B70" s="713">
        <v>27</v>
      </c>
      <c r="C70" s="734">
        <v>1200</v>
      </c>
      <c r="D70" s="734" t="s">
        <v>909</v>
      </c>
      <c r="E70" s="734">
        <v>15</v>
      </c>
      <c r="F70" s="734">
        <v>6</v>
      </c>
      <c r="G70" s="734">
        <v>0.5</v>
      </c>
      <c r="H70" s="734" t="s">
        <v>909</v>
      </c>
      <c r="I70" s="734">
        <v>0.25</v>
      </c>
      <c r="J70" s="734" t="s">
        <v>909</v>
      </c>
      <c r="K70" s="734">
        <v>3</v>
      </c>
      <c r="L70" s="734" t="s">
        <v>909</v>
      </c>
      <c r="M70" s="734" t="s">
        <v>909</v>
      </c>
      <c r="N70" s="713">
        <v>27</v>
      </c>
      <c r="O70" s="324">
        <v>1</v>
      </c>
      <c r="P70" s="324">
        <v>2.5</v>
      </c>
      <c r="Q70" s="324">
        <v>0.5</v>
      </c>
      <c r="R70" s="324">
        <v>0.75</v>
      </c>
      <c r="S70" s="324">
        <v>3.5</v>
      </c>
      <c r="T70" s="324">
        <v>2</v>
      </c>
      <c r="U70" s="324">
        <v>4</v>
      </c>
      <c r="V70" s="324">
        <v>1</v>
      </c>
      <c r="W70" s="732">
        <v>0.3</v>
      </c>
      <c r="X70" s="684">
        <v>27</v>
      </c>
      <c r="Y70" s="324">
        <v>1.5</v>
      </c>
      <c r="Z70" s="324">
        <v>0.1</v>
      </c>
      <c r="AA70" s="324">
        <v>0.1</v>
      </c>
      <c r="AB70" s="324">
        <v>0.1</v>
      </c>
      <c r="AC70" s="324">
        <v>0.1</v>
      </c>
      <c r="AD70" s="324">
        <v>0.25</v>
      </c>
      <c r="AE70" s="324" t="s">
        <v>909</v>
      </c>
      <c r="AF70" s="324" t="s">
        <v>909</v>
      </c>
      <c r="AG70" s="324" t="s">
        <v>909</v>
      </c>
      <c r="AH70" s="324" t="s">
        <v>909</v>
      </c>
      <c r="AI70" s="324">
        <v>3</v>
      </c>
      <c r="AJ70" s="324" t="s">
        <v>909</v>
      </c>
      <c r="AK70" s="324" t="s">
        <v>909</v>
      </c>
      <c r="AL70" s="324" t="s">
        <v>909</v>
      </c>
      <c r="AM70" s="324">
        <v>6</v>
      </c>
      <c r="AN70" s="324">
        <v>8</v>
      </c>
      <c r="AO70" s="324">
        <v>0.5</v>
      </c>
      <c r="AP70" s="324">
        <v>0.1</v>
      </c>
      <c r="AQ70" s="324">
        <v>2.4</v>
      </c>
      <c r="AR70" s="324" t="s">
        <v>909</v>
      </c>
      <c r="AS70" s="324">
        <v>5</v>
      </c>
      <c r="AT70" s="324" t="s">
        <v>909</v>
      </c>
      <c r="AU70" s="324">
        <v>3.5</v>
      </c>
      <c r="AV70" s="324" t="s">
        <v>909</v>
      </c>
      <c r="AW70" s="324" t="s">
        <v>909</v>
      </c>
      <c r="AX70" s="324" t="s">
        <v>909</v>
      </c>
      <c r="AY70" s="324" t="s">
        <v>909</v>
      </c>
      <c r="AZ70" s="324" t="s">
        <v>909</v>
      </c>
      <c r="BA70" s="324">
        <v>2</v>
      </c>
      <c r="BB70" s="324" t="s">
        <v>909</v>
      </c>
      <c r="BC70" s="684">
        <v>27</v>
      </c>
      <c r="BD70" s="324">
        <v>0.5</v>
      </c>
      <c r="BE70" s="324">
        <v>0.25</v>
      </c>
      <c r="BF70" s="324">
        <v>0.25</v>
      </c>
      <c r="BG70" s="324">
        <v>2</v>
      </c>
      <c r="BH70" s="324">
        <v>0.25</v>
      </c>
      <c r="BI70" s="324">
        <v>0.5</v>
      </c>
      <c r="BJ70" s="324" t="s">
        <v>909</v>
      </c>
      <c r="BK70" s="324">
        <v>0.25</v>
      </c>
      <c r="BL70" s="324">
        <v>0.25</v>
      </c>
      <c r="BM70" s="324">
        <v>0.25</v>
      </c>
      <c r="BN70" s="324" t="s">
        <v>909</v>
      </c>
      <c r="BO70" s="324">
        <v>2</v>
      </c>
      <c r="BP70" s="324">
        <v>0.25</v>
      </c>
      <c r="BQ70" s="324">
        <v>0.5</v>
      </c>
      <c r="BR70" s="324" t="s">
        <v>909</v>
      </c>
      <c r="BS70" s="324">
        <v>0.25</v>
      </c>
      <c r="BT70" s="324" t="s">
        <v>909</v>
      </c>
      <c r="BU70" s="324">
        <v>27</v>
      </c>
      <c r="BV70" s="324">
        <v>2.5</v>
      </c>
      <c r="BW70" s="324">
        <v>0.1</v>
      </c>
      <c r="BX70" s="324">
        <v>0.1</v>
      </c>
      <c r="BY70" s="324" t="s">
        <v>909</v>
      </c>
      <c r="BZ70" s="324">
        <v>2</v>
      </c>
      <c r="CA70" s="324">
        <v>0.5</v>
      </c>
      <c r="CB70" s="324" t="s">
        <v>908</v>
      </c>
      <c r="CC70" s="324">
        <v>0.1</v>
      </c>
      <c r="CD70" s="732">
        <v>0.25</v>
      </c>
      <c r="CE70" s="324">
        <v>27</v>
      </c>
      <c r="CF70" s="324" t="s">
        <v>909</v>
      </c>
      <c r="CG70" s="324">
        <v>0.5</v>
      </c>
      <c r="CH70" s="324">
        <v>0.25</v>
      </c>
      <c r="CI70" s="324">
        <v>5</v>
      </c>
      <c r="CJ70" s="324">
        <v>20</v>
      </c>
      <c r="CK70" s="324">
        <v>4</v>
      </c>
      <c r="CL70" s="324" t="s">
        <v>908</v>
      </c>
      <c r="CM70" s="324">
        <v>10</v>
      </c>
      <c r="CN70" s="324" t="s">
        <v>909</v>
      </c>
      <c r="CO70" s="324" t="s">
        <v>909</v>
      </c>
      <c r="CP70" s="324" t="s">
        <v>909</v>
      </c>
      <c r="CQ70" s="324">
        <v>2.5</v>
      </c>
      <c r="CR70" s="324">
        <v>0.25</v>
      </c>
      <c r="CS70" s="324">
        <v>6</v>
      </c>
      <c r="CT70" s="324" t="s">
        <v>909</v>
      </c>
      <c r="CU70" s="324" t="s">
        <v>909</v>
      </c>
      <c r="CV70" s="324" t="s">
        <v>909</v>
      </c>
      <c r="CW70" s="324" t="s">
        <v>909</v>
      </c>
      <c r="CX70" s="324">
        <v>5</v>
      </c>
      <c r="CY70" s="324"/>
      <c r="CZ70" s="324"/>
      <c r="DA70" s="324"/>
      <c r="DB70" s="324"/>
      <c r="DC70" s="324"/>
      <c r="DD70" s="324"/>
      <c r="DE70" s="324"/>
      <c r="DF70" s="324"/>
      <c r="DG70" s="324"/>
      <c r="DH70" s="752"/>
      <c r="DI70" s="752"/>
      <c r="DJ70" s="752"/>
      <c r="DK70" s="752"/>
      <c r="DL70" s="752"/>
      <c r="DM70" s="752"/>
      <c r="DN70" s="752"/>
      <c r="EA70"/>
      <c r="EB70"/>
      <c r="EC70"/>
      <c r="ED70"/>
      <c r="EE70"/>
      <c r="EF70"/>
      <c r="EG70"/>
    </row>
    <row r="71" spans="1:137" ht="16">
      <c r="A71" s="319" t="s">
        <v>257</v>
      </c>
      <c r="B71" s="713">
        <v>28</v>
      </c>
      <c r="C71" s="734">
        <v>240</v>
      </c>
      <c r="D71" s="734">
        <v>2</v>
      </c>
      <c r="E71" s="734">
        <v>1</v>
      </c>
      <c r="F71" s="734">
        <v>10</v>
      </c>
      <c r="G71" s="734">
        <v>0.5</v>
      </c>
      <c r="H71" s="734" t="s">
        <v>909</v>
      </c>
      <c r="I71" s="734">
        <v>0.25</v>
      </c>
      <c r="J71" s="734" t="s">
        <v>909</v>
      </c>
      <c r="K71" s="734">
        <v>3</v>
      </c>
      <c r="L71" s="734" t="s">
        <v>909</v>
      </c>
      <c r="M71" s="734" t="s">
        <v>909</v>
      </c>
      <c r="N71" s="713">
        <v>28</v>
      </c>
      <c r="O71" s="324">
        <v>0.5</v>
      </c>
      <c r="P71" s="324">
        <v>0.1</v>
      </c>
      <c r="Q71" s="324" t="s">
        <v>909</v>
      </c>
      <c r="R71" s="324">
        <v>0.25</v>
      </c>
      <c r="S71" s="324">
        <v>4</v>
      </c>
      <c r="T71" s="324">
        <v>1</v>
      </c>
      <c r="U71" s="324" t="s">
        <v>909</v>
      </c>
      <c r="V71" s="324" t="s">
        <v>909</v>
      </c>
      <c r="W71" s="732" t="s">
        <v>909</v>
      </c>
      <c r="X71" s="684">
        <v>28</v>
      </c>
      <c r="Y71" s="324">
        <v>1</v>
      </c>
      <c r="Z71" s="324">
        <v>0.5</v>
      </c>
      <c r="AA71" s="324">
        <v>0.25</v>
      </c>
      <c r="AB71" s="324">
        <v>0.5</v>
      </c>
      <c r="AC71" s="324">
        <v>0.25</v>
      </c>
      <c r="AD71" s="324">
        <v>4</v>
      </c>
      <c r="AE71" s="324" t="s">
        <v>909</v>
      </c>
      <c r="AF71" s="324" t="s">
        <v>909</v>
      </c>
      <c r="AG71" s="324" t="s">
        <v>909</v>
      </c>
      <c r="AH71" s="324" t="s">
        <v>909</v>
      </c>
      <c r="AI71" s="324">
        <v>0.5</v>
      </c>
      <c r="AJ71" s="324" t="s">
        <v>909</v>
      </c>
      <c r="AK71" s="324" t="s">
        <v>909</v>
      </c>
      <c r="AL71" s="324" t="s">
        <v>909</v>
      </c>
      <c r="AM71" s="324" t="s">
        <v>909</v>
      </c>
      <c r="AN71" s="324">
        <v>6</v>
      </c>
      <c r="AO71" s="324">
        <v>0.5</v>
      </c>
      <c r="AP71" s="324">
        <v>0.5</v>
      </c>
      <c r="AQ71" s="324">
        <v>2.4</v>
      </c>
      <c r="AR71" s="324" t="s">
        <v>909</v>
      </c>
      <c r="AS71" s="324">
        <v>5</v>
      </c>
      <c r="AT71" s="324" t="s">
        <v>909</v>
      </c>
      <c r="AU71" s="324">
        <v>3</v>
      </c>
      <c r="AV71" s="324">
        <v>0.5</v>
      </c>
      <c r="AW71" s="324">
        <v>0.25</v>
      </c>
      <c r="AX71" s="324">
        <v>8</v>
      </c>
      <c r="AY71" s="324">
        <v>1</v>
      </c>
      <c r="AZ71" s="324">
        <v>0.5</v>
      </c>
      <c r="BA71" s="324">
        <v>2</v>
      </c>
      <c r="BB71" s="324" t="s">
        <v>909</v>
      </c>
      <c r="BC71" s="684">
        <v>28</v>
      </c>
      <c r="BD71" s="324">
        <v>0.25</v>
      </c>
      <c r="BE71" s="324">
        <v>0.1</v>
      </c>
      <c r="BF71" s="324">
        <v>0.5</v>
      </c>
      <c r="BG71" s="324">
        <v>1</v>
      </c>
      <c r="BH71" s="324">
        <v>0.25</v>
      </c>
      <c r="BI71" s="324" t="s">
        <v>909</v>
      </c>
      <c r="BJ71" s="324" t="s">
        <v>909</v>
      </c>
      <c r="BK71" s="324" t="s">
        <v>909</v>
      </c>
      <c r="BL71" s="324" t="s">
        <v>909</v>
      </c>
      <c r="BM71" s="324" t="s">
        <v>909</v>
      </c>
      <c r="BN71" s="324" t="s">
        <v>909</v>
      </c>
      <c r="BO71" s="324">
        <v>5</v>
      </c>
      <c r="BP71" s="324">
        <v>0.5</v>
      </c>
      <c r="BQ71" s="324" t="s">
        <v>909</v>
      </c>
      <c r="BR71" s="324" t="s">
        <v>909</v>
      </c>
      <c r="BS71" s="324">
        <v>0.25</v>
      </c>
      <c r="BT71" s="324" t="s">
        <v>909</v>
      </c>
      <c r="BU71" s="324">
        <v>28</v>
      </c>
      <c r="BV71" s="324">
        <v>2.5</v>
      </c>
      <c r="BW71" s="324">
        <v>0.1</v>
      </c>
      <c r="BX71" s="324">
        <v>0.1</v>
      </c>
      <c r="BY71" s="324" t="s">
        <v>909</v>
      </c>
      <c r="BZ71" s="324">
        <v>0.5</v>
      </c>
      <c r="CA71" s="324">
        <v>0.25</v>
      </c>
      <c r="CB71" s="324" t="s">
        <v>908</v>
      </c>
      <c r="CC71" s="324">
        <v>0.1</v>
      </c>
      <c r="CD71" s="732">
        <v>0.25</v>
      </c>
      <c r="CE71" s="324">
        <v>28</v>
      </c>
      <c r="CF71" s="324">
        <v>3</v>
      </c>
      <c r="CG71" s="324">
        <v>0.75</v>
      </c>
      <c r="CH71" s="324">
        <v>0.2</v>
      </c>
      <c r="CI71" s="324">
        <v>10</v>
      </c>
      <c r="CJ71" s="324">
        <v>12</v>
      </c>
      <c r="CK71" s="324">
        <v>6</v>
      </c>
      <c r="CL71" s="324" t="s">
        <v>908</v>
      </c>
      <c r="CM71" s="324">
        <v>2</v>
      </c>
      <c r="CN71" s="324">
        <v>0.5</v>
      </c>
      <c r="CO71" s="324" t="s">
        <v>910</v>
      </c>
      <c r="CP71" s="324" t="s">
        <v>910</v>
      </c>
      <c r="CQ71" s="324">
        <v>0.3</v>
      </c>
      <c r="CR71" s="324">
        <v>0.25</v>
      </c>
      <c r="CS71" s="324">
        <v>3.5</v>
      </c>
      <c r="CT71" s="324">
        <v>1</v>
      </c>
      <c r="CU71" s="324">
        <v>0.5</v>
      </c>
      <c r="CV71" s="324" t="s">
        <v>910</v>
      </c>
      <c r="CW71" s="324" t="s">
        <v>910</v>
      </c>
      <c r="CX71" s="324" t="s">
        <v>910</v>
      </c>
      <c r="CY71" s="324"/>
      <c r="CZ71" s="324"/>
      <c r="DA71" s="324"/>
      <c r="DB71" s="324"/>
      <c r="DC71" s="324"/>
      <c r="DD71" s="324"/>
      <c r="DE71" s="324"/>
      <c r="DF71" s="324"/>
      <c r="DG71" s="324"/>
      <c r="DH71" s="752"/>
      <c r="DI71" s="752"/>
      <c r="DJ71" s="752"/>
      <c r="DK71" s="752"/>
      <c r="DL71" s="752"/>
      <c r="DM71" s="752"/>
      <c r="DN71" s="752"/>
      <c r="EA71"/>
      <c r="EB71"/>
      <c r="EC71"/>
      <c r="ED71"/>
      <c r="EE71"/>
      <c r="EF71"/>
      <c r="EG71"/>
    </row>
    <row r="72" spans="1:137" ht="16">
      <c r="A72" s="319" t="s">
        <v>258</v>
      </c>
      <c r="B72" s="713">
        <v>29</v>
      </c>
      <c r="C72" s="734">
        <v>20</v>
      </c>
      <c r="D72" s="734">
        <v>6</v>
      </c>
      <c r="E72" s="734">
        <v>10</v>
      </c>
      <c r="F72" s="734">
        <v>16</v>
      </c>
      <c r="G72" s="734">
        <v>1</v>
      </c>
      <c r="H72" s="734">
        <v>2</v>
      </c>
      <c r="I72" s="734">
        <v>0.5</v>
      </c>
      <c r="J72" s="734">
        <v>6</v>
      </c>
      <c r="K72" s="734">
        <v>2.5</v>
      </c>
      <c r="L72" s="734" t="s">
        <v>909</v>
      </c>
      <c r="M72" s="734" t="s">
        <v>909</v>
      </c>
      <c r="N72" s="713">
        <v>29</v>
      </c>
      <c r="O72" s="324">
        <v>2</v>
      </c>
      <c r="P72" s="324">
        <v>3.5</v>
      </c>
      <c r="Q72" s="324">
        <v>0.5</v>
      </c>
      <c r="R72" s="324">
        <v>1</v>
      </c>
      <c r="S72" s="324">
        <v>6</v>
      </c>
      <c r="T72" s="324">
        <v>2</v>
      </c>
      <c r="U72" s="324">
        <v>4</v>
      </c>
      <c r="V72" s="324">
        <v>1</v>
      </c>
      <c r="W72" s="732">
        <v>0.5</v>
      </c>
      <c r="X72" s="684">
        <v>29</v>
      </c>
      <c r="Y72" s="324">
        <v>0.5</v>
      </c>
      <c r="Z72" s="324">
        <v>0.5</v>
      </c>
      <c r="AA72" s="324">
        <v>0.25</v>
      </c>
      <c r="AB72" s="324">
        <v>0.5</v>
      </c>
      <c r="AC72" s="324" t="s">
        <v>909</v>
      </c>
      <c r="AD72" s="324">
        <v>3</v>
      </c>
      <c r="AE72" s="324" t="s">
        <v>909</v>
      </c>
      <c r="AF72" s="324" t="s">
        <v>909</v>
      </c>
      <c r="AG72" s="324" t="s">
        <v>909</v>
      </c>
      <c r="AH72" s="324" t="s">
        <v>909</v>
      </c>
      <c r="AI72" s="324">
        <v>1</v>
      </c>
      <c r="AJ72" s="324" t="s">
        <v>909</v>
      </c>
      <c r="AK72" s="324" t="s">
        <v>909</v>
      </c>
      <c r="AL72" s="324" t="s">
        <v>909</v>
      </c>
      <c r="AM72" s="324">
        <v>4</v>
      </c>
      <c r="AN72" s="324">
        <v>6</v>
      </c>
      <c r="AO72" s="324">
        <v>1</v>
      </c>
      <c r="AP72" s="324">
        <v>0.25</v>
      </c>
      <c r="AQ72" s="324">
        <v>3</v>
      </c>
      <c r="AR72" s="324" t="s">
        <v>909</v>
      </c>
      <c r="AS72" s="324">
        <v>2.5</v>
      </c>
      <c r="AT72" s="324" t="s">
        <v>909</v>
      </c>
      <c r="AU72" s="324">
        <v>4</v>
      </c>
      <c r="AV72" s="324">
        <v>0.5</v>
      </c>
      <c r="AW72" s="324">
        <v>0.25</v>
      </c>
      <c r="AX72" s="324">
        <v>8</v>
      </c>
      <c r="AY72" s="324">
        <v>1</v>
      </c>
      <c r="AZ72" s="324">
        <v>0.25</v>
      </c>
      <c r="BA72" s="324">
        <v>0.5</v>
      </c>
      <c r="BB72" s="324" t="s">
        <v>909</v>
      </c>
      <c r="BC72" s="684">
        <v>29</v>
      </c>
      <c r="BD72" s="324">
        <v>2</v>
      </c>
      <c r="BE72" s="324">
        <v>0.25</v>
      </c>
      <c r="BF72" s="324">
        <v>1.5</v>
      </c>
      <c r="BG72" s="324">
        <v>0.3</v>
      </c>
      <c r="BH72" s="324">
        <v>0.5</v>
      </c>
      <c r="BI72" s="324">
        <v>0.1</v>
      </c>
      <c r="BJ72" s="324" t="s">
        <v>909</v>
      </c>
      <c r="BK72" s="324">
        <v>0.5</v>
      </c>
      <c r="BL72" s="324">
        <v>0.2</v>
      </c>
      <c r="BM72" s="324">
        <v>0.5</v>
      </c>
      <c r="BN72" s="324">
        <v>0.75</v>
      </c>
      <c r="BO72" s="324">
        <v>7</v>
      </c>
      <c r="BP72" s="324">
        <v>1</v>
      </c>
      <c r="BQ72" s="324">
        <v>0.2</v>
      </c>
      <c r="BR72" s="324" t="s">
        <v>909</v>
      </c>
      <c r="BS72" s="324">
        <v>0.15</v>
      </c>
      <c r="BT72" s="324" t="s">
        <v>909</v>
      </c>
      <c r="BU72" s="324">
        <v>29</v>
      </c>
      <c r="BV72" s="324">
        <v>3</v>
      </c>
      <c r="BW72" s="324">
        <v>0.5</v>
      </c>
      <c r="BX72" s="324">
        <v>0.5</v>
      </c>
      <c r="BY72" s="324">
        <v>6</v>
      </c>
      <c r="BZ72" s="324">
        <v>6</v>
      </c>
      <c r="CA72" s="324">
        <v>8</v>
      </c>
      <c r="CB72" s="324" t="s">
        <v>908</v>
      </c>
      <c r="CC72" s="324" t="s">
        <v>909</v>
      </c>
      <c r="CD72" s="732" t="s">
        <v>909</v>
      </c>
      <c r="CE72" s="324">
        <v>29</v>
      </c>
      <c r="CF72" s="324">
        <v>2.5</v>
      </c>
      <c r="CG72" s="324">
        <v>0.25</v>
      </c>
      <c r="CH72" s="324">
        <v>0.1</v>
      </c>
      <c r="CI72" s="324" t="s">
        <v>909</v>
      </c>
      <c r="CJ72" s="324">
        <v>2</v>
      </c>
      <c r="CK72" s="324">
        <v>1</v>
      </c>
      <c r="CL72" s="324" t="s">
        <v>908</v>
      </c>
      <c r="CM72" s="324">
        <v>0.25</v>
      </c>
      <c r="CN72" s="324" t="s">
        <v>909</v>
      </c>
      <c r="CO72" s="324" t="s">
        <v>909</v>
      </c>
      <c r="CP72" s="324" t="s">
        <v>909</v>
      </c>
      <c r="CQ72" s="324" t="s">
        <v>909</v>
      </c>
      <c r="CR72" s="324" t="s">
        <v>909</v>
      </c>
      <c r="CS72" s="324" t="s">
        <v>909</v>
      </c>
      <c r="CT72" s="324" t="s">
        <v>909</v>
      </c>
      <c r="CU72" s="324" t="s">
        <v>909</v>
      </c>
      <c r="CV72" s="324" t="s">
        <v>909</v>
      </c>
      <c r="CW72" s="324" t="s">
        <v>909</v>
      </c>
      <c r="CX72" s="324" t="s">
        <v>909</v>
      </c>
      <c r="CY72" s="324"/>
      <c r="CZ72" s="324"/>
      <c r="DA72" s="324"/>
      <c r="DB72" s="324"/>
      <c r="DC72" s="324"/>
      <c r="DD72" s="324"/>
      <c r="DE72" s="324"/>
      <c r="DF72" s="324"/>
      <c r="DG72" s="324"/>
      <c r="DH72" s="752"/>
      <c r="DI72" s="752"/>
      <c r="DJ72" s="752"/>
      <c r="DK72" s="752"/>
      <c r="DL72" s="752"/>
      <c r="DM72" s="752"/>
      <c r="DN72" s="752"/>
      <c r="EA72"/>
      <c r="EB72"/>
      <c r="EC72"/>
      <c r="ED72"/>
      <c r="EE72"/>
      <c r="EF72"/>
      <c r="EG72"/>
    </row>
    <row r="73" spans="1:137" ht="16">
      <c r="A73" s="319" t="s">
        <v>259</v>
      </c>
      <c r="B73" s="713">
        <v>30</v>
      </c>
      <c r="C73" s="734">
        <v>960</v>
      </c>
      <c r="D73" s="734" t="s">
        <v>909</v>
      </c>
      <c r="E73" s="734">
        <v>15</v>
      </c>
      <c r="F73" s="734">
        <v>6</v>
      </c>
      <c r="G73" s="734">
        <v>0.5</v>
      </c>
      <c r="H73" s="734" t="s">
        <v>909</v>
      </c>
      <c r="I73" s="734" t="s">
        <v>909</v>
      </c>
      <c r="J73" s="734">
        <v>2</v>
      </c>
      <c r="K73" s="734">
        <v>2</v>
      </c>
      <c r="L73" s="734" t="s">
        <v>909</v>
      </c>
      <c r="M73" s="734" t="s">
        <v>909</v>
      </c>
      <c r="N73" s="713">
        <v>30</v>
      </c>
      <c r="O73" s="324">
        <v>2.5</v>
      </c>
      <c r="P73" s="324">
        <v>3.75</v>
      </c>
      <c r="Q73" s="324">
        <v>1</v>
      </c>
      <c r="R73" s="324">
        <v>1.2</v>
      </c>
      <c r="S73" s="324">
        <v>5</v>
      </c>
      <c r="T73" s="324">
        <v>2.25</v>
      </c>
      <c r="U73" s="324">
        <v>3.75</v>
      </c>
      <c r="V73" s="324">
        <v>1.25</v>
      </c>
      <c r="W73" s="732">
        <v>0.5</v>
      </c>
      <c r="X73" s="761">
        <v>30</v>
      </c>
      <c r="Y73" s="324">
        <v>1.5</v>
      </c>
      <c r="Z73" s="324">
        <v>0.25</v>
      </c>
      <c r="AA73" s="324">
        <v>0.1</v>
      </c>
      <c r="AB73" s="324">
        <v>0.5</v>
      </c>
      <c r="AC73" s="324" t="s">
        <v>909</v>
      </c>
      <c r="AD73" s="324" t="s">
        <v>909</v>
      </c>
      <c r="AE73" s="324">
        <v>0.5</v>
      </c>
      <c r="AF73" s="324" t="s">
        <v>909</v>
      </c>
      <c r="AG73" s="324">
        <v>0.1</v>
      </c>
      <c r="AH73" s="324" t="s">
        <v>909</v>
      </c>
      <c r="AI73" s="324">
        <v>3.5</v>
      </c>
      <c r="AJ73" s="324" t="s">
        <v>909</v>
      </c>
      <c r="AK73" s="324" t="s">
        <v>909</v>
      </c>
      <c r="AL73" s="324" t="s">
        <v>909</v>
      </c>
      <c r="AM73" s="324" t="s">
        <v>909</v>
      </c>
      <c r="AN73" s="324">
        <v>6</v>
      </c>
      <c r="AO73" s="324">
        <v>0.25</v>
      </c>
      <c r="AP73" s="324" t="s">
        <v>909</v>
      </c>
      <c r="AQ73" s="324">
        <v>2</v>
      </c>
      <c r="AR73" s="324" t="s">
        <v>909</v>
      </c>
      <c r="AS73" s="324">
        <v>0.5</v>
      </c>
      <c r="AT73" s="324" t="s">
        <v>909</v>
      </c>
      <c r="AU73" s="324">
        <v>8.5</v>
      </c>
      <c r="AV73" s="324" t="s">
        <v>909</v>
      </c>
      <c r="AW73" s="324" t="s">
        <v>909</v>
      </c>
      <c r="AX73" s="324" t="s">
        <v>909</v>
      </c>
      <c r="AY73" s="324" t="s">
        <v>909</v>
      </c>
      <c r="AZ73" s="324" t="s">
        <v>909</v>
      </c>
      <c r="BA73" s="324">
        <v>1.8</v>
      </c>
      <c r="BB73" s="324" t="s">
        <v>909</v>
      </c>
      <c r="BC73" s="761">
        <v>30</v>
      </c>
      <c r="BD73" s="324">
        <v>0.75</v>
      </c>
      <c r="BE73" s="324">
        <v>0.3</v>
      </c>
      <c r="BF73" s="324">
        <v>1.25</v>
      </c>
      <c r="BG73" s="324">
        <v>0.5</v>
      </c>
      <c r="BH73" s="324">
        <v>1</v>
      </c>
      <c r="BI73" s="324">
        <v>0.2</v>
      </c>
      <c r="BJ73" s="324" t="s">
        <v>909</v>
      </c>
      <c r="BK73" s="324">
        <v>1.5</v>
      </c>
      <c r="BL73" s="324">
        <v>0.3</v>
      </c>
      <c r="BM73" s="324">
        <v>1.75</v>
      </c>
      <c r="BN73" s="324">
        <v>1.5</v>
      </c>
      <c r="BO73" s="324">
        <v>5</v>
      </c>
      <c r="BP73" s="324">
        <v>1.3</v>
      </c>
      <c r="BQ73" s="324">
        <v>0.25</v>
      </c>
      <c r="BR73" s="324" t="s">
        <v>909</v>
      </c>
      <c r="BS73" s="324">
        <v>0.25</v>
      </c>
      <c r="BT73" s="324" t="s">
        <v>909</v>
      </c>
      <c r="BU73" s="324">
        <v>30</v>
      </c>
      <c r="BV73" s="324">
        <v>1</v>
      </c>
      <c r="BW73" s="324">
        <v>0.5</v>
      </c>
      <c r="BX73" s="324">
        <v>0.25</v>
      </c>
      <c r="BY73" s="324">
        <v>9</v>
      </c>
      <c r="BZ73" s="324">
        <v>10</v>
      </c>
      <c r="CA73" s="324">
        <v>4</v>
      </c>
      <c r="CB73" s="324" t="s">
        <v>908</v>
      </c>
      <c r="CC73" s="324">
        <v>1.5</v>
      </c>
      <c r="CD73" s="732">
        <v>0.5</v>
      </c>
      <c r="CE73" s="324">
        <v>30</v>
      </c>
      <c r="CF73" s="324">
        <v>2</v>
      </c>
      <c r="CG73" s="324">
        <v>0.25</v>
      </c>
      <c r="CH73" s="324">
        <v>0.2</v>
      </c>
      <c r="CI73" s="324">
        <v>4</v>
      </c>
      <c r="CJ73" s="324">
        <v>7.5</v>
      </c>
      <c r="CK73" s="324">
        <v>4</v>
      </c>
      <c r="CL73" s="324" t="s">
        <v>908</v>
      </c>
      <c r="CM73" s="324">
        <v>1.2</v>
      </c>
      <c r="CN73" s="324">
        <v>0.5</v>
      </c>
      <c r="CO73" s="324" t="s">
        <v>910</v>
      </c>
      <c r="CP73" s="324">
        <v>1</v>
      </c>
      <c r="CQ73" s="324">
        <v>0.25</v>
      </c>
      <c r="CR73" s="324">
        <v>0.25</v>
      </c>
      <c r="CS73" s="324">
        <v>2</v>
      </c>
      <c r="CT73" s="324">
        <v>1</v>
      </c>
      <c r="CU73" s="324">
        <v>0.5</v>
      </c>
      <c r="CV73" s="324" t="s">
        <v>910</v>
      </c>
      <c r="CW73" s="324" t="s">
        <v>910</v>
      </c>
      <c r="CX73" s="324" t="s">
        <v>910</v>
      </c>
      <c r="CY73" s="324"/>
      <c r="CZ73" s="324"/>
      <c r="DA73" s="324"/>
      <c r="DB73" s="324"/>
      <c r="DC73" s="324"/>
      <c r="DD73" s="324"/>
      <c r="DE73" s="324"/>
      <c r="DF73" s="324"/>
      <c r="DG73" s="324"/>
      <c r="DH73" s="752"/>
      <c r="DI73" s="752"/>
      <c r="DJ73" s="752"/>
      <c r="DK73" s="752"/>
      <c r="DL73" s="752"/>
      <c r="DM73" s="752"/>
      <c r="DN73" s="752"/>
      <c r="EA73"/>
      <c r="EB73"/>
      <c r="EC73"/>
      <c r="ED73"/>
      <c r="EE73"/>
      <c r="EF73"/>
      <c r="EG73"/>
    </row>
    <row r="74" spans="1:137" ht="16">
      <c r="A74" s="319" t="s">
        <v>933</v>
      </c>
      <c r="B74" s="713">
        <v>31</v>
      </c>
      <c r="C74" s="734">
        <v>72</v>
      </c>
      <c r="D74" s="734">
        <v>2</v>
      </c>
      <c r="E74" s="734">
        <v>1</v>
      </c>
      <c r="F74" s="734">
        <v>3</v>
      </c>
      <c r="G74" s="734">
        <v>0.5</v>
      </c>
      <c r="H74" s="734" t="s">
        <v>909</v>
      </c>
      <c r="I74" s="734">
        <v>0.25</v>
      </c>
      <c r="J74" s="734" t="s">
        <v>909</v>
      </c>
      <c r="K74" s="734">
        <v>2</v>
      </c>
      <c r="L74" s="734" t="s">
        <v>909</v>
      </c>
      <c r="M74" s="734" t="s">
        <v>909</v>
      </c>
      <c r="N74" s="762"/>
      <c r="O74" s="324"/>
      <c r="P74" s="324"/>
      <c r="Q74" s="324"/>
      <c r="R74" s="324"/>
      <c r="S74" s="324"/>
      <c r="T74" s="324"/>
      <c r="U74" s="324"/>
      <c r="V74" s="324"/>
      <c r="W74" s="732"/>
      <c r="X74" s="761"/>
      <c r="Y74" s="324"/>
      <c r="Z74" s="324"/>
      <c r="AA74" s="324"/>
      <c r="AB74" s="324"/>
      <c r="AC74" s="324"/>
      <c r="AD74" s="324"/>
      <c r="AE74" s="324"/>
      <c r="AF74" s="324"/>
      <c r="AG74" s="324"/>
      <c r="AH74" s="324"/>
      <c r="AI74" s="324"/>
      <c r="AJ74" s="324"/>
      <c r="AK74" s="324"/>
      <c r="AL74" s="324"/>
      <c r="AM74" s="324"/>
      <c r="AN74" s="324"/>
      <c r="AO74" s="324"/>
      <c r="AP74" s="324"/>
      <c r="AQ74" s="324"/>
      <c r="AR74" s="324"/>
      <c r="AS74" s="324"/>
      <c r="AT74" s="324"/>
      <c r="AU74" s="324"/>
      <c r="AV74" s="324"/>
      <c r="AW74" s="324"/>
      <c r="AX74" s="324"/>
      <c r="AY74" s="324"/>
      <c r="AZ74" s="324"/>
      <c r="BA74" s="324"/>
      <c r="BB74" s="324"/>
      <c r="BC74" s="325"/>
      <c r="BD74" s="324"/>
      <c r="BE74" s="324"/>
      <c r="BF74" s="324"/>
      <c r="BG74" s="324"/>
      <c r="BH74" s="324"/>
      <c r="BI74" s="324"/>
      <c r="BJ74" s="324"/>
      <c r="BK74" s="324"/>
      <c r="BL74" s="324"/>
      <c r="BM74" s="324"/>
      <c r="BN74" s="324"/>
      <c r="BO74" s="324"/>
      <c r="BP74" s="324"/>
      <c r="BQ74" s="324"/>
      <c r="BR74" s="324"/>
      <c r="BS74" s="324"/>
      <c r="BT74" s="324"/>
      <c r="BU74" s="324">
        <v>31</v>
      </c>
      <c r="BV74" s="324">
        <v>1.5</v>
      </c>
      <c r="BW74" s="324">
        <v>0.25</v>
      </c>
      <c r="BX74" s="324">
        <v>0.1</v>
      </c>
      <c r="BY74" s="324" t="s">
        <v>909</v>
      </c>
      <c r="BZ74" s="324">
        <v>5</v>
      </c>
      <c r="CA74" s="324">
        <v>1</v>
      </c>
      <c r="CB74" s="324" t="s">
        <v>908</v>
      </c>
      <c r="CC74" s="324">
        <v>0.25</v>
      </c>
      <c r="CD74" s="732" t="s">
        <v>909</v>
      </c>
      <c r="CE74" s="325"/>
      <c r="CF74" s="324"/>
      <c r="CG74" s="324"/>
      <c r="CH74" s="324"/>
      <c r="CI74" s="324"/>
      <c r="CJ74" s="324"/>
      <c r="CK74" s="324"/>
      <c r="CL74" s="324"/>
      <c r="CM74" s="324"/>
      <c r="CN74" s="324"/>
      <c r="CO74" s="324"/>
      <c r="CP74" s="324"/>
      <c r="CQ74" s="324"/>
      <c r="CR74" s="324"/>
      <c r="CS74" s="324"/>
      <c r="CT74" s="324"/>
      <c r="CU74" s="324"/>
      <c r="CV74" s="324"/>
      <c r="CW74" s="324"/>
      <c r="CX74" s="324"/>
      <c r="CY74" s="324"/>
      <c r="CZ74" s="324"/>
      <c r="DA74" s="324"/>
      <c r="DB74" s="324"/>
      <c r="DC74" s="324"/>
      <c r="DD74" s="324"/>
      <c r="DE74" s="324"/>
      <c r="DF74" s="324"/>
      <c r="DG74" s="324"/>
      <c r="DH74" s="752"/>
      <c r="DI74" s="752"/>
      <c r="DJ74" s="752"/>
      <c r="DK74" s="752"/>
      <c r="DL74" s="752"/>
      <c r="DM74" s="752"/>
      <c r="DN74" s="752"/>
      <c r="EA74"/>
      <c r="EB74"/>
      <c r="EC74"/>
      <c r="ED74"/>
      <c r="EE74"/>
      <c r="EF74"/>
      <c r="EG74"/>
    </row>
    <row r="75" spans="1:137" ht="17" thickBot="1">
      <c r="A75" s="319" t="s">
        <v>934</v>
      </c>
      <c r="B75" s="713">
        <v>32</v>
      </c>
      <c r="C75" s="734" t="s">
        <v>909</v>
      </c>
      <c r="D75" s="734" t="s">
        <v>935</v>
      </c>
      <c r="E75" s="734" t="s">
        <v>909</v>
      </c>
      <c r="F75" s="734" t="s">
        <v>909</v>
      </c>
      <c r="G75" s="734" t="s">
        <v>909</v>
      </c>
      <c r="H75" s="734" t="s">
        <v>909</v>
      </c>
      <c r="I75" s="734" t="s">
        <v>909</v>
      </c>
      <c r="J75" s="734" t="s">
        <v>909</v>
      </c>
      <c r="K75" s="734">
        <v>2400</v>
      </c>
      <c r="L75" s="734" t="s">
        <v>936</v>
      </c>
      <c r="M75" s="734" t="s">
        <v>936</v>
      </c>
      <c r="N75" s="714"/>
      <c r="O75" s="260"/>
      <c r="P75" s="260"/>
      <c r="Q75" s="260"/>
      <c r="R75" s="260"/>
      <c r="S75" s="260"/>
      <c r="T75" s="260"/>
      <c r="U75" s="260"/>
      <c r="V75" s="260"/>
      <c r="W75" s="763"/>
      <c r="X75" s="764"/>
      <c r="Y75" s="260"/>
      <c r="Z75" s="260"/>
      <c r="AA75" s="260"/>
      <c r="AB75" s="260"/>
      <c r="AC75" s="260"/>
      <c r="AD75" s="260"/>
      <c r="AE75" s="260"/>
      <c r="AF75" s="260"/>
      <c r="AG75" s="260"/>
      <c r="AH75" s="260"/>
      <c r="AI75" s="260"/>
      <c r="AJ75" s="260"/>
      <c r="AK75" s="260"/>
      <c r="AL75" s="260"/>
      <c r="AM75" s="260"/>
      <c r="AN75" s="260"/>
      <c r="AO75" s="260"/>
      <c r="AP75" s="260"/>
      <c r="AQ75" s="260"/>
      <c r="AR75" s="260"/>
      <c r="AS75" s="260"/>
      <c r="AT75" s="260"/>
      <c r="AU75" s="260"/>
      <c r="AV75" s="260"/>
      <c r="AW75" s="260"/>
      <c r="AX75" s="260"/>
      <c r="AY75" s="260"/>
      <c r="AZ75" s="260"/>
      <c r="BA75" s="260"/>
      <c r="BB75" s="331"/>
      <c r="BC75" s="260"/>
      <c r="BD75" s="260"/>
      <c r="BE75" s="260"/>
      <c r="BF75" s="260"/>
      <c r="BG75" s="260"/>
      <c r="BH75" s="260"/>
      <c r="BI75" s="260"/>
      <c r="BJ75" s="260"/>
      <c r="BK75" s="260"/>
      <c r="BL75" s="260"/>
      <c r="BM75" s="260"/>
      <c r="BN75" s="260"/>
      <c r="BO75" s="260"/>
      <c r="BP75" s="260"/>
      <c r="BQ75" s="260"/>
      <c r="BR75" s="260"/>
      <c r="BS75" s="260"/>
      <c r="BT75" s="260"/>
      <c r="BU75" s="260"/>
      <c r="BV75" s="260"/>
      <c r="BW75" s="260"/>
      <c r="BX75" s="260"/>
      <c r="BY75" s="260"/>
      <c r="BZ75" s="260"/>
      <c r="CA75" s="260"/>
      <c r="CB75" s="260"/>
      <c r="CC75" s="260"/>
      <c r="CD75" s="763"/>
      <c r="CE75" s="321"/>
      <c r="CF75" s="765"/>
      <c r="CG75" s="260"/>
      <c r="CH75" s="260"/>
      <c r="CI75" s="260"/>
      <c r="CJ75" s="260"/>
      <c r="CK75" s="260"/>
      <c r="CL75" s="260"/>
      <c r="CM75" s="260"/>
      <c r="CN75" s="260"/>
      <c r="CO75" s="260"/>
      <c r="CP75" s="260"/>
      <c r="CQ75" s="260"/>
      <c r="CR75" s="260"/>
      <c r="CS75" s="260"/>
      <c r="CT75" s="260"/>
      <c r="CU75" s="260"/>
      <c r="CV75" s="260"/>
      <c r="CW75" s="260"/>
      <c r="CX75" s="260"/>
      <c r="CY75" s="260"/>
      <c r="CZ75" s="260"/>
      <c r="DA75" s="260"/>
      <c r="DB75" s="260"/>
      <c r="DC75" s="260"/>
      <c r="DD75" s="260"/>
      <c r="DE75" s="260"/>
      <c r="DF75" s="260"/>
      <c r="DG75" s="260"/>
      <c r="DH75" s="752"/>
      <c r="DI75" s="752"/>
      <c r="DJ75" s="752"/>
      <c r="DK75" s="752"/>
      <c r="DL75" s="752"/>
      <c r="DM75" s="752"/>
      <c r="DN75" s="752"/>
      <c r="EA75"/>
      <c r="EB75"/>
      <c r="EC75"/>
      <c r="ED75"/>
      <c r="EE75"/>
      <c r="EF75"/>
      <c r="EG75"/>
    </row>
  </sheetData>
  <pageMargins left="0.7" right="0.7" top="0.75" bottom="0.75" header="0.3" footer="0.3"/>
  <pageSetup paperSize="9" scale="67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FFCC"/>
  </sheetPr>
  <dimension ref="A1:BV145"/>
  <sheetViews>
    <sheetView view="pageBreakPreview" zoomScale="60" zoomScaleNormal="100" workbookViewId="0">
      <selection sqref="A1:XFD1048576"/>
    </sheetView>
  </sheetViews>
  <sheetFormatPr baseColWidth="10" defaultColWidth="8.83203125" defaultRowHeight="15"/>
  <cols>
    <col min="1" max="1" width="31" customWidth="1"/>
    <col min="2" max="2" width="29.6640625" customWidth="1"/>
    <col min="3" max="3" width="27.6640625" customWidth="1"/>
    <col min="4" max="11" width="26.5" customWidth="1"/>
    <col min="12" max="12" width="25.83203125" customWidth="1"/>
    <col min="13" max="13" width="51.5" customWidth="1"/>
    <col min="14" max="14" width="26.5" customWidth="1"/>
    <col min="15" max="15" width="23" style="306" customWidth="1"/>
    <col min="16" max="16" width="59.1640625" style="306" bestFit="1" customWidth="1"/>
    <col min="17" max="18" width="23" style="306" customWidth="1"/>
    <col min="19" max="19" width="41.83203125" style="306" customWidth="1"/>
    <col min="20" max="21" width="18.6640625" style="306" customWidth="1"/>
    <col min="22" max="22" width="44.5" style="306" bestFit="1" customWidth="1"/>
    <col min="23" max="24" width="18.6640625" style="306" customWidth="1"/>
    <col min="25" max="25" width="53.5" style="306" customWidth="1"/>
    <col min="26" max="27" width="18.6640625" style="306" customWidth="1"/>
    <col min="28" max="28" width="65.1640625" style="306" bestFit="1" customWidth="1"/>
    <col min="29" max="30" width="18.6640625" style="306" customWidth="1"/>
    <col min="31" max="31" width="65.33203125" style="306" bestFit="1" customWidth="1"/>
    <col min="32" max="33" width="18.6640625" style="306" customWidth="1"/>
    <col min="34" max="34" width="48.1640625" style="306" bestFit="1" customWidth="1"/>
    <col min="35" max="36" width="18.6640625" style="306" customWidth="1"/>
    <col min="37" max="37" width="48.83203125" style="306" bestFit="1" customWidth="1"/>
    <col min="38" max="39" width="18.6640625" style="306" customWidth="1"/>
    <col min="40" max="40" width="52.6640625" style="306" bestFit="1" customWidth="1"/>
    <col min="41" max="42" width="18.6640625" style="306" customWidth="1"/>
    <col min="43" max="43" width="57" style="306" customWidth="1"/>
    <col min="44" max="45" width="18.6640625" style="306" customWidth="1"/>
    <col min="46" max="46" width="51.83203125" style="306" bestFit="1" customWidth="1"/>
    <col min="47" max="53" width="18.6640625" style="306" customWidth="1"/>
    <col min="54" max="54" width="31.1640625" style="306" customWidth="1"/>
    <col min="55" max="73" width="8.5" style="306" customWidth="1"/>
  </cols>
  <sheetData>
    <row r="1" spans="1:74" ht="16" thickBot="1">
      <c r="C1" s="624"/>
      <c r="D1" s="624"/>
      <c r="E1" s="624"/>
      <c r="F1" s="624"/>
      <c r="G1" s="624"/>
      <c r="H1" s="624"/>
      <c r="I1" s="624"/>
      <c r="J1" s="624"/>
      <c r="K1" s="624"/>
      <c r="L1" s="624"/>
      <c r="M1" s="624"/>
      <c r="N1" s="624"/>
      <c r="O1" s="625"/>
      <c r="P1" s="626"/>
      <c r="Q1" s="626"/>
      <c r="R1" s="626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</row>
    <row r="2" spans="1:74" ht="97" thickBot="1">
      <c r="A2" s="627" t="s">
        <v>226</v>
      </c>
      <c r="B2" s="628" t="s">
        <v>395</v>
      </c>
      <c r="C2" s="629" t="s">
        <v>396</v>
      </c>
      <c r="D2" s="630" t="s">
        <v>397</v>
      </c>
      <c r="E2" s="309" t="s">
        <v>226</v>
      </c>
      <c r="F2" s="628" t="s">
        <v>398</v>
      </c>
      <c r="G2" s="629" t="s">
        <v>396</v>
      </c>
      <c r="H2" s="630" t="s">
        <v>397</v>
      </c>
      <c r="I2" s="631" t="s">
        <v>226</v>
      </c>
      <c r="J2" s="632" t="s">
        <v>399</v>
      </c>
      <c r="K2" s="629" t="s">
        <v>396</v>
      </c>
      <c r="L2" s="630" t="s">
        <v>397</v>
      </c>
      <c r="M2" s="628" t="s">
        <v>400</v>
      </c>
      <c r="N2" s="633" t="s">
        <v>401</v>
      </c>
      <c r="O2" s="634" t="s">
        <v>402</v>
      </c>
      <c r="P2" s="635" t="s">
        <v>403</v>
      </c>
      <c r="Q2" s="636" t="s">
        <v>401</v>
      </c>
      <c r="R2" s="637" t="s">
        <v>402</v>
      </c>
      <c r="S2" s="635" t="s">
        <v>404</v>
      </c>
      <c r="T2" s="638" t="s">
        <v>401</v>
      </c>
      <c r="U2" s="639" t="s">
        <v>402</v>
      </c>
      <c r="V2" s="640" t="s">
        <v>405</v>
      </c>
      <c r="W2" s="638" t="s">
        <v>401</v>
      </c>
      <c r="X2" s="641" t="s">
        <v>402</v>
      </c>
      <c r="Y2" s="640" t="s">
        <v>406</v>
      </c>
      <c r="Z2" s="638" t="s">
        <v>401</v>
      </c>
      <c r="AA2" s="642" t="s">
        <v>402</v>
      </c>
      <c r="AB2" s="640" t="s">
        <v>407</v>
      </c>
      <c r="AC2" s="638" t="s">
        <v>401</v>
      </c>
      <c r="AD2" s="639" t="s">
        <v>402</v>
      </c>
      <c r="AE2" s="640" t="s">
        <v>408</v>
      </c>
      <c r="AF2" s="638" t="s">
        <v>401</v>
      </c>
      <c r="AG2" s="639" t="s">
        <v>402</v>
      </c>
      <c r="AH2" s="640" t="s">
        <v>409</v>
      </c>
      <c r="AI2" s="638" t="s">
        <v>401</v>
      </c>
      <c r="AJ2" s="639" t="s">
        <v>402</v>
      </c>
      <c r="AK2" s="640" t="s">
        <v>410</v>
      </c>
      <c r="AL2" s="638" t="s">
        <v>401</v>
      </c>
      <c r="AM2" s="642" t="s">
        <v>402</v>
      </c>
      <c r="AN2" s="640" t="s">
        <v>411</v>
      </c>
      <c r="AO2" s="638" t="s">
        <v>401</v>
      </c>
      <c r="AP2" s="643" t="s">
        <v>402</v>
      </c>
      <c r="AQ2" s="640" t="s">
        <v>412</v>
      </c>
      <c r="AR2" s="638" t="s">
        <v>401</v>
      </c>
      <c r="AS2" s="643" t="s">
        <v>402</v>
      </c>
      <c r="AT2" s="640" t="s">
        <v>413</v>
      </c>
      <c r="AU2" s="638" t="s">
        <v>401</v>
      </c>
      <c r="AV2" s="643" t="s">
        <v>402</v>
      </c>
      <c r="AW2" s="644"/>
      <c r="AX2" s="644"/>
      <c r="AY2" s="644"/>
      <c r="AZ2" s="644"/>
      <c r="BA2" s="644"/>
      <c r="BB2" s="645"/>
      <c r="BH2" s="310"/>
      <c r="BI2" s="311"/>
      <c r="BJ2" s="311"/>
      <c r="BK2" s="312"/>
      <c r="BL2" s="312"/>
      <c r="BM2" s="312"/>
      <c r="BN2" s="312"/>
      <c r="BO2" s="312"/>
      <c r="BP2" s="312"/>
      <c r="BQ2" s="312"/>
      <c r="BR2" s="311"/>
      <c r="BS2" s="311"/>
      <c r="BT2" s="312"/>
      <c r="BU2" s="312"/>
      <c r="BV2" s="312"/>
    </row>
    <row r="3" spans="1:74" ht="16">
      <c r="A3" s="313" t="s">
        <v>169</v>
      </c>
      <c r="C3" s="646">
        <v>2.4900000000000002</v>
      </c>
      <c r="D3" s="647">
        <v>4.5999999999999996</v>
      </c>
      <c r="E3" s="648" t="s">
        <v>169</v>
      </c>
      <c r="F3" s="649"/>
      <c r="G3" s="646">
        <v>3.4</v>
      </c>
      <c r="H3" s="646">
        <v>25.94</v>
      </c>
      <c r="I3" s="648" t="s">
        <v>169</v>
      </c>
      <c r="J3" s="650"/>
      <c r="K3" s="646">
        <v>2.68</v>
      </c>
      <c r="L3" s="647">
        <v>36.56</v>
      </c>
      <c r="M3" s="651" t="s">
        <v>414</v>
      </c>
      <c r="N3" s="646">
        <v>2.5733333333333301</v>
      </c>
      <c r="O3" s="646">
        <v>0</v>
      </c>
      <c r="P3" s="652" t="s">
        <v>415</v>
      </c>
      <c r="Q3" s="646">
        <v>1.1767857142857143</v>
      </c>
      <c r="R3" s="653">
        <v>0</v>
      </c>
      <c r="S3" s="654" t="s">
        <v>416</v>
      </c>
      <c r="T3" s="655">
        <v>287.44444444444446</v>
      </c>
      <c r="U3" s="656">
        <v>0</v>
      </c>
      <c r="V3" s="654" t="s">
        <v>417</v>
      </c>
      <c r="W3" s="657">
        <v>2.1212499999999994</v>
      </c>
      <c r="X3" s="658">
        <v>0.90910714285714311</v>
      </c>
      <c r="Y3" s="659" t="s">
        <v>418</v>
      </c>
      <c r="Z3" s="660">
        <v>0</v>
      </c>
      <c r="AA3" s="661">
        <v>0</v>
      </c>
      <c r="AB3" s="659" t="s">
        <v>419</v>
      </c>
      <c r="AC3" s="660">
        <v>1.2586206896551724</v>
      </c>
      <c r="AD3" s="662">
        <v>0</v>
      </c>
      <c r="AE3" s="659" t="s">
        <v>420</v>
      </c>
      <c r="AF3" s="660">
        <v>4.4696969696969697</v>
      </c>
      <c r="AG3" s="662">
        <v>0</v>
      </c>
      <c r="AH3" s="654" t="s">
        <v>421</v>
      </c>
      <c r="AI3" s="657">
        <v>4.1333333333333333E-2</v>
      </c>
      <c r="AJ3" s="663">
        <v>0.86438095238095292</v>
      </c>
      <c r="AK3" s="654" t="s">
        <v>422</v>
      </c>
      <c r="AL3" s="657">
        <v>1.8879310344827587</v>
      </c>
      <c r="AM3" s="658">
        <v>0</v>
      </c>
      <c r="AN3" s="654" t="s">
        <v>423</v>
      </c>
      <c r="AO3" s="657">
        <v>2.1666666666666665</v>
      </c>
      <c r="AP3" s="663">
        <v>0</v>
      </c>
      <c r="AQ3" s="654" t="s">
        <v>424</v>
      </c>
      <c r="AR3" s="657">
        <v>9.2433333333333341</v>
      </c>
      <c r="AS3" s="663">
        <v>0</v>
      </c>
      <c r="AT3" s="654" t="s">
        <v>425</v>
      </c>
      <c r="AU3" s="657">
        <v>1.2227272727272729</v>
      </c>
      <c r="AV3" s="663">
        <v>0</v>
      </c>
      <c r="AW3" s="326"/>
      <c r="AX3" s="326"/>
      <c r="AY3" s="326"/>
      <c r="AZ3" s="326"/>
      <c r="BA3" s="326"/>
      <c r="BB3" s="323"/>
      <c r="BH3" s="314"/>
      <c r="BI3" s="315"/>
      <c r="BJ3" s="316"/>
      <c r="BK3" s="316"/>
      <c r="BL3" s="316"/>
      <c r="BM3" s="316"/>
      <c r="BN3" s="316"/>
      <c r="BO3" s="316"/>
      <c r="BP3" s="316"/>
      <c r="BQ3" s="316"/>
      <c r="BR3" s="316"/>
      <c r="BS3" s="316"/>
      <c r="BT3" s="316"/>
      <c r="BU3" s="316"/>
      <c r="BV3" s="316"/>
    </row>
    <row r="4" spans="1:74" ht="16">
      <c r="A4" s="317" t="s">
        <v>229</v>
      </c>
      <c r="B4" s="327" t="s">
        <v>426</v>
      </c>
      <c r="C4" s="327" t="s">
        <v>426</v>
      </c>
      <c r="D4" s="664" t="s">
        <v>426</v>
      </c>
      <c r="E4" s="665" t="s">
        <v>229</v>
      </c>
      <c r="F4" s="666" t="s">
        <v>426</v>
      </c>
      <c r="G4" s="327" t="s">
        <v>426</v>
      </c>
      <c r="H4" s="327" t="s">
        <v>426</v>
      </c>
      <c r="I4" s="665" t="s">
        <v>229</v>
      </c>
      <c r="J4" s="666" t="s">
        <v>426</v>
      </c>
      <c r="K4" s="666" t="s">
        <v>426</v>
      </c>
      <c r="L4" s="667" t="s">
        <v>426</v>
      </c>
      <c r="M4" s="652" t="s">
        <v>427</v>
      </c>
      <c r="N4" s="646">
        <v>4.1333333333333298E-2</v>
      </c>
      <c r="O4" s="646">
        <v>2.2903333333333324</v>
      </c>
      <c r="P4" s="652" t="s">
        <v>414</v>
      </c>
      <c r="Q4" s="646">
        <v>0.76</v>
      </c>
      <c r="R4" s="653">
        <v>0</v>
      </c>
      <c r="S4" s="668" t="s">
        <v>428</v>
      </c>
      <c r="T4" s="660">
        <v>34.96153846153846</v>
      </c>
      <c r="U4" s="662">
        <v>0</v>
      </c>
      <c r="V4" s="668" t="s">
        <v>429</v>
      </c>
      <c r="W4" s="669">
        <v>4.612499999999998</v>
      </c>
      <c r="X4" s="670">
        <v>0</v>
      </c>
      <c r="Y4" s="671" t="s">
        <v>430</v>
      </c>
      <c r="Z4" s="660">
        <v>4.1333333333333333E-2</v>
      </c>
      <c r="AA4" s="661">
        <v>0.28866666666666663</v>
      </c>
      <c r="AB4" s="671" t="s">
        <v>431</v>
      </c>
      <c r="AC4" s="660">
        <v>4.1333333333333333E-2</v>
      </c>
      <c r="AD4" s="662">
        <v>0.17771428571428577</v>
      </c>
      <c r="AE4" s="671" t="s">
        <v>432</v>
      </c>
      <c r="AF4" s="660">
        <v>4.1333333333333333E-2</v>
      </c>
      <c r="AG4" s="662">
        <v>1.0367916666666668</v>
      </c>
      <c r="AH4" s="668" t="s">
        <v>433</v>
      </c>
      <c r="AI4" s="669">
        <v>0</v>
      </c>
      <c r="AJ4" s="672">
        <v>0.26357142857142846</v>
      </c>
      <c r="AK4" s="668" t="s">
        <v>434</v>
      </c>
      <c r="AL4" s="669">
        <v>4.1333333333333333E-2</v>
      </c>
      <c r="AM4" s="670">
        <v>1.2420000000000009</v>
      </c>
      <c r="AN4" s="668" t="s">
        <v>435</v>
      </c>
      <c r="AO4" s="669">
        <v>4.1333333333333333E-2</v>
      </c>
      <c r="AP4" s="672">
        <v>1.9220000000000006</v>
      </c>
      <c r="AQ4" s="668" t="s">
        <v>436</v>
      </c>
      <c r="AR4" s="669">
        <v>4.1333333333333333E-2</v>
      </c>
      <c r="AS4" s="672">
        <v>3.0719999999999983</v>
      </c>
      <c r="AT4" s="668" t="s">
        <v>437</v>
      </c>
      <c r="AU4" s="669">
        <v>4.1333333333333333E-2</v>
      </c>
      <c r="AV4" s="672">
        <v>2.4700952380952383</v>
      </c>
      <c r="AW4" s="325"/>
      <c r="AX4" s="325"/>
      <c r="AY4" s="325"/>
      <c r="AZ4" s="325"/>
      <c r="BA4" s="325"/>
      <c r="BB4" s="324"/>
      <c r="BH4" s="314"/>
      <c r="BI4" s="315"/>
      <c r="BJ4" s="316"/>
      <c r="BK4" s="316"/>
      <c r="BL4" s="316"/>
      <c r="BM4" s="316"/>
      <c r="BN4" s="316"/>
      <c r="BO4" s="316"/>
      <c r="BP4" s="316"/>
      <c r="BQ4" s="316"/>
      <c r="BR4" s="316"/>
      <c r="BS4" s="316"/>
      <c r="BT4" s="316"/>
      <c r="BU4" s="316"/>
      <c r="BV4" s="316"/>
    </row>
    <row r="5" spans="1:74">
      <c r="A5" s="623" t="s">
        <v>438</v>
      </c>
      <c r="B5" s="324">
        <v>1</v>
      </c>
      <c r="C5" s="324">
        <v>4</v>
      </c>
      <c r="D5" s="330" t="s">
        <v>439</v>
      </c>
      <c r="E5" s="673" t="s">
        <v>440</v>
      </c>
      <c r="F5" s="674">
        <v>1</v>
      </c>
      <c r="G5" s="675">
        <v>6</v>
      </c>
      <c r="H5" s="675">
        <v>6</v>
      </c>
      <c r="I5" s="673" t="s">
        <v>441</v>
      </c>
      <c r="J5" s="675">
        <v>1</v>
      </c>
      <c r="K5" s="675">
        <v>2.5</v>
      </c>
      <c r="L5" s="676">
        <v>32</v>
      </c>
      <c r="M5" s="652" t="s">
        <v>442</v>
      </c>
      <c r="N5" s="646">
        <v>0</v>
      </c>
      <c r="O5" s="646">
        <v>0.24999999999999983</v>
      </c>
      <c r="P5" s="652" t="s">
        <v>443</v>
      </c>
      <c r="Q5" s="646">
        <v>0.4375</v>
      </c>
      <c r="R5" s="653">
        <v>0</v>
      </c>
      <c r="S5" s="668" t="s">
        <v>444</v>
      </c>
      <c r="T5" s="660">
        <v>7.6724137931034484</v>
      </c>
      <c r="U5" s="662">
        <v>0</v>
      </c>
      <c r="V5" s="668" t="s">
        <v>445</v>
      </c>
      <c r="W5" s="669">
        <v>5.6666666666666664E-2</v>
      </c>
      <c r="X5" s="670">
        <v>15.106376811594203</v>
      </c>
      <c r="Y5" s="671" t="s">
        <v>446</v>
      </c>
      <c r="Z5" s="660">
        <v>0</v>
      </c>
      <c r="AA5" s="661">
        <v>0.54999999999999982</v>
      </c>
      <c r="AB5" s="671" t="s">
        <v>433</v>
      </c>
      <c r="AC5" s="660">
        <v>0</v>
      </c>
      <c r="AD5" s="662">
        <v>0.19230769230769224</v>
      </c>
      <c r="AE5" s="671" t="s">
        <v>433</v>
      </c>
      <c r="AF5" s="660">
        <v>0</v>
      </c>
      <c r="AG5" s="662">
        <v>1.0379310344827588</v>
      </c>
      <c r="AH5" s="668" t="s">
        <v>447</v>
      </c>
      <c r="AI5" s="669">
        <v>0.71607142857142869</v>
      </c>
      <c r="AJ5" s="672">
        <v>0</v>
      </c>
      <c r="AK5" s="668" t="s">
        <v>433</v>
      </c>
      <c r="AL5" s="669">
        <v>0</v>
      </c>
      <c r="AM5" s="670">
        <v>0.2349999999999999</v>
      </c>
      <c r="AN5" s="668" t="s">
        <v>442</v>
      </c>
      <c r="AO5" s="669">
        <v>0</v>
      </c>
      <c r="AP5" s="672">
        <v>0.23499999999999988</v>
      </c>
      <c r="AQ5" s="668" t="s">
        <v>448</v>
      </c>
      <c r="AR5" s="669">
        <v>0</v>
      </c>
      <c r="AS5" s="672">
        <v>0.20333333333333323</v>
      </c>
      <c r="AT5" s="668" t="s">
        <v>449</v>
      </c>
      <c r="AU5" s="669">
        <v>0</v>
      </c>
      <c r="AV5" s="672">
        <v>0.15142857142857144</v>
      </c>
      <c r="AW5" s="325"/>
      <c r="AX5" s="325"/>
      <c r="AY5" s="325"/>
      <c r="AZ5" s="325"/>
      <c r="BA5" s="325"/>
      <c r="BB5" s="324"/>
      <c r="BH5" s="314"/>
      <c r="BI5" s="315"/>
      <c r="BJ5" s="316"/>
      <c r="BK5" s="316"/>
      <c r="BL5" s="316"/>
      <c r="BM5" s="316"/>
      <c r="BN5" s="316"/>
      <c r="BO5" s="316"/>
      <c r="BP5" s="316"/>
      <c r="BQ5" s="316"/>
      <c r="BR5" s="316"/>
      <c r="BS5" s="316"/>
      <c r="BT5" s="316"/>
      <c r="BU5" s="316"/>
      <c r="BV5" s="316"/>
    </row>
    <row r="6" spans="1:74">
      <c r="A6" s="623" t="s">
        <v>450</v>
      </c>
      <c r="B6" s="324">
        <v>2</v>
      </c>
      <c r="C6" s="324">
        <v>2</v>
      </c>
      <c r="D6" s="324">
        <v>5</v>
      </c>
      <c r="E6" s="673" t="s">
        <v>451</v>
      </c>
      <c r="F6" s="674">
        <v>2</v>
      </c>
      <c r="G6" s="675">
        <v>5</v>
      </c>
      <c r="H6" s="675">
        <v>90</v>
      </c>
      <c r="I6" s="673" t="s">
        <v>452</v>
      </c>
      <c r="J6" s="675">
        <v>2</v>
      </c>
      <c r="K6" s="675">
        <v>1</v>
      </c>
      <c r="L6" s="676">
        <v>48</v>
      </c>
      <c r="M6" s="652" t="s">
        <v>453</v>
      </c>
      <c r="N6" s="646">
        <v>2.2642857142857147</v>
      </c>
      <c r="O6" s="646">
        <v>0</v>
      </c>
      <c r="P6" s="652" t="s">
        <v>454</v>
      </c>
      <c r="Q6" s="646">
        <v>4.1333333333333333E-2</v>
      </c>
      <c r="R6" s="653">
        <v>0.19314942528735629</v>
      </c>
      <c r="S6" s="668" t="s">
        <v>455</v>
      </c>
      <c r="T6" s="660">
        <v>0</v>
      </c>
      <c r="U6" s="662">
        <v>8.5903225806451591</v>
      </c>
      <c r="V6" s="668" t="s">
        <v>456</v>
      </c>
      <c r="W6" s="669">
        <v>1.6370370370370371</v>
      </c>
      <c r="X6" s="670">
        <v>0</v>
      </c>
      <c r="Y6" s="671" t="s">
        <v>433</v>
      </c>
      <c r="Z6" s="660">
        <v>0</v>
      </c>
      <c r="AA6" s="661">
        <v>0.26166666666666649</v>
      </c>
      <c r="AB6" s="671" t="s">
        <v>447</v>
      </c>
      <c r="AC6" s="660">
        <v>0.36538461538461525</v>
      </c>
      <c r="AD6" s="662">
        <v>0</v>
      </c>
      <c r="AE6" s="671" t="s">
        <v>447</v>
      </c>
      <c r="AF6" s="660">
        <v>1.5185185185185188</v>
      </c>
      <c r="AG6" s="662">
        <v>0</v>
      </c>
      <c r="AH6" s="668" t="s">
        <v>457</v>
      </c>
      <c r="AI6" s="669">
        <v>1.040909090909091</v>
      </c>
      <c r="AJ6" s="672">
        <v>0</v>
      </c>
      <c r="AK6" s="668" t="s">
        <v>458</v>
      </c>
      <c r="AL6" s="669">
        <v>4.0666666666666664</v>
      </c>
      <c r="AM6" s="670">
        <v>0</v>
      </c>
      <c r="AN6" s="668" t="s">
        <v>458</v>
      </c>
      <c r="AO6" s="669">
        <v>4.0178571428571432</v>
      </c>
      <c r="AP6" s="672">
        <v>0</v>
      </c>
      <c r="AQ6" s="668" t="s">
        <v>459</v>
      </c>
      <c r="AR6" s="669">
        <v>2.1583333333333332</v>
      </c>
      <c r="AS6" s="672">
        <v>0</v>
      </c>
      <c r="AT6" s="668" t="s">
        <v>460</v>
      </c>
      <c r="AU6" s="669">
        <v>0.50347142857142857</v>
      </c>
      <c r="AV6" s="672">
        <v>0.27110000000000001</v>
      </c>
      <c r="AW6" s="325"/>
      <c r="AX6" s="325"/>
      <c r="AY6" s="325"/>
      <c r="AZ6" s="325"/>
      <c r="BA6" s="325"/>
      <c r="BB6" s="324"/>
      <c r="BH6" s="314"/>
      <c r="BI6" s="315"/>
      <c r="BJ6" s="316"/>
      <c r="BK6" s="316"/>
      <c r="BL6" s="316"/>
      <c r="BM6" s="316"/>
      <c r="BN6" s="316"/>
      <c r="BO6" s="316"/>
      <c r="BP6" s="316"/>
      <c r="BQ6" s="316"/>
      <c r="BR6" s="316"/>
      <c r="BS6" s="316"/>
      <c r="BT6" s="316"/>
      <c r="BU6" s="316"/>
      <c r="BV6" s="316"/>
    </row>
    <row r="7" spans="1:74">
      <c r="A7" s="623" t="s">
        <v>461</v>
      </c>
      <c r="B7" s="324">
        <v>3</v>
      </c>
      <c r="C7" s="324">
        <v>3</v>
      </c>
      <c r="D7" s="324">
        <v>5</v>
      </c>
      <c r="E7" s="673" t="s">
        <v>462</v>
      </c>
      <c r="F7" s="674">
        <v>3</v>
      </c>
      <c r="G7" s="675">
        <v>3</v>
      </c>
      <c r="H7" s="675">
        <v>30</v>
      </c>
      <c r="I7" s="673" t="s">
        <v>463</v>
      </c>
      <c r="J7" s="675">
        <v>3</v>
      </c>
      <c r="K7" s="675">
        <v>1.25</v>
      </c>
      <c r="L7" s="676">
        <v>16</v>
      </c>
      <c r="M7" s="652" t="s">
        <v>464</v>
      </c>
      <c r="N7" s="646">
        <v>3.86</v>
      </c>
      <c r="O7" s="646">
        <v>0</v>
      </c>
      <c r="P7" s="652" t="s">
        <v>442</v>
      </c>
      <c r="Q7" s="646">
        <v>0</v>
      </c>
      <c r="R7" s="653">
        <v>0.23076923076923081</v>
      </c>
      <c r="S7" s="668" t="s">
        <v>465</v>
      </c>
      <c r="T7" s="660">
        <v>5.6666666666666664E-2</v>
      </c>
      <c r="U7" s="662">
        <v>13.951954022988506</v>
      </c>
      <c r="V7" s="668" t="s">
        <v>466</v>
      </c>
      <c r="W7" s="669">
        <v>5.1166666666666663</v>
      </c>
      <c r="X7" s="670">
        <v>0</v>
      </c>
      <c r="Y7" s="671" t="s">
        <v>467</v>
      </c>
      <c r="Z7" s="660">
        <v>0.13183333333333336</v>
      </c>
      <c r="AA7" s="661">
        <v>1.1015000000000001</v>
      </c>
      <c r="AB7" s="671" t="s">
        <v>468</v>
      </c>
      <c r="AC7" s="660">
        <v>0.27916666666666673</v>
      </c>
      <c r="AD7" s="662">
        <v>0</v>
      </c>
      <c r="AE7" s="671" t="s">
        <v>468</v>
      </c>
      <c r="AF7" s="660">
        <v>0.30000000000000004</v>
      </c>
      <c r="AG7" s="662">
        <v>0</v>
      </c>
      <c r="AH7" s="668" t="s">
        <v>469</v>
      </c>
      <c r="AI7" s="669">
        <v>2.963888888888889</v>
      </c>
      <c r="AJ7" s="672">
        <v>0</v>
      </c>
      <c r="AK7" s="668" t="s">
        <v>470</v>
      </c>
      <c r="AL7" s="669">
        <v>5.1275862068965514</v>
      </c>
      <c r="AM7" s="670">
        <v>0</v>
      </c>
      <c r="AN7" s="668" t="s">
        <v>470</v>
      </c>
      <c r="AO7" s="669">
        <v>5.84</v>
      </c>
      <c r="AP7" s="672">
        <v>0</v>
      </c>
      <c r="AQ7" s="668" t="s">
        <v>471</v>
      </c>
      <c r="AR7" s="669">
        <v>0</v>
      </c>
      <c r="AS7" s="672">
        <v>0</v>
      </c>
      <c r="AT7" s="668" t="s">
        <v>472</v>
      </c>
      <c r="AU7" s="669">
        <v>0</v>
      </c>
      <c r="AV7" s="672">
        <v>5.8683333333333341</v>
      </c>
      <c r="AW7" s="325"/>
      <c r="AX7" s="325"/>
      <c r="AY7" s="325"/>
      <c r="AZ7" s="325"/>
      <c r="BA7" s="325"/>
      <c r="BB7" s="324"/>
      <c r="BH7" s="314"/>
      <c r="BI7" s="315"/>
      <c r="BJ7" s="316"/>
      <c r="BK7" s="316"/>
      <c r="BL7" s="316"/>
      <c r="BM7" s="316"/>
      <c r="BN7" s="316"/>
      <c r="BO7" s="316"/>
      <c r="BP7" s="316"/>
      <c r="BQ7" s="316"/>
      <c r="BR7" s="316"/>
      <c r="BS7" s="316"/>
      <c r="BT7" s="316"/>
      <c r="BU7" s="316"/>
      <c r="BV7" s="316"/>
    </row>
    <row r="8" spans="1:74">
      <c r="A8" s="623" t="s">
        <v>473</v>
      </c>
      <c r="B8" s="324">
        <v>4</v>
      </c>
      <c r="C8" s="324">
        <v>3</v>
      </c>
      <c r="D8" s="324">
        <v>5</v>
      </c>
      <c r="E8" s="673" t="s">
        <v>474</v>
      </c>
      <c r="F8" s="674">
        <v>4</v>
      </c>
      <c r="G8" s="675">
        <v>5</v>
      </c>
      <c r="H8" s="675">
        <v>5</v>
      </c>
      <c r="I8" s="673" t="s">
        <v>475</v>
      </c>
      <c r="J8" s="675">
        <v>4</v>
      </c>
      <c r="K8" s="675">
        <v>2.5</v>
      </c>
      <c r="L8" s="676">
        <v>48</v>
      </c>
      <c r="M8" s="652" t="s">
        <v>476</v>
      </c>
      <c r="N8" s="646">
        <v>1.2374999999999998</v>
      </c>
      <c r="O8" s="646">
        <v>0.41250000000000009</v>
      </c>
      <c r="P8" s="652" t="s">
        <v>453</v>
      </c>
      <c r="Q8" s="646">
        <v>0.29047619047619055</v>
      </c>
      <c r="R8" s="653">
        <v>0</v>
      </c>
      <c r="S8" s="668" t="s">
        <v>477</v>
      </c>
      <c r="T8" s="660">
        <v>0</v>
      </c>
      <c r="U8" s="662">
        <v>23.343750000000014</v>
      </c>
      <c r="V8" s="668" t="s">
        <v>478</v>
      </c>
      <c r="W8" s="669">
        <v>2.2999999999999998</v>
      </c>
      <c r="X8" s="670">
        <v>0</v>
      </c>
      <c r="Y8" s="671" t="s">
        <v>479</v>
      </c>
      <c r="Z8" s="660">
        <v>1.0546666666666669</v>
      </c>
      <c r="AA8" s="661">
        <v>4.873904761904762</v>
      </c>
      <c r="AB8" s="671" t="s">
        <v>480</v>
      </c>
      <c r="AC8" s="660">
        <v>1.5625</v>
      </c>
      <c r="AD8" s="662">
        <v>0</v>
      </c>
      <c r="AE8" s="671" t="s">
        <v>480</v>
      </c>
      <c r="AF8" s="660">
        <v>6.3529411764705879</v>
      </c>
      <c r="AG8" s="662">
        <v>0</v>
      </c>
      <c r="AH8" s="668" t="s">
        <v>445</v>
      </c>
      <c r="AI8" s="669">
        <v>5.6666666666666664E-2</v>
      </c>
      <c r="AJ8" s="672">
        <v>6.8171428571428541</v>
      </c>
      <c r="AK8" s="668" t="s">
        <v>481</v>
      </c>
      <c r="AL8" s="669">
        <v>2.2253225806451611</v>
      </c>
      <c r="AM8" s="670">
        <v>0.9537096774193552</v>
      </c>
      <c r="AN8" s="668" t="s">
        <v>481</v>
      </c>
      <c r="AO8" s="669">
        <v>2.6105172413793105</v>
      </c>
      <c r="AP8" s="672">
        <v>1.1187931034482759</v>
      </c>
      <c r="AQ8" s="668" t="s">
        <v>482</v>
      </c>
      <c r="AR8" s="669">
        <v>1.6153846153846154</v>
      </c>
      <c r="AS8" s="672">
        <v>0</v>
      </c>
      <c r="AT8" s="668" t="s">
        <v>483</v>
      </c>
      <c r="AU8" s="669">
        <v>0.15333333333333338</v>
      </c>
      <c r="AV8" s="672">
        <v>0</v>
      </c>
      <c r="AW8" s="325"/>
      <c r="AX8" s="325"/>
      <c r="AY8" s="325"/>
      <c r="AZ8" s="325"/>
      <c r="BA8" s="325"/>
      <c r="BB8" s="324"/>
      <c r="BH8" s="314"/>
      <c r="BI8" s="315"/>
      <c r="BJ8" s="316"/>
      <c r="BK8" s="316"/>
      <c r="BL8" s="316"/>
      <c r="BM8" s="316"/>
      <c r="BN8" s="316"/>
      <c r="BO8" s="316"/>
      <c r="BP8" s="316"/>
      <c r="BQ8" s="316"/>
      <c r="BR8" s="316"/>
      <c r="BS8" s="316"/>
      <c r="BT8" s="316"/>
      <c r="BU8" s="316"/>
      <c r="BV8" s="316"/>
    </row>
    <row r="9" spans="1:74" ht="16" thickBot="1">
      <c r="A9" s="623" t="s">
        <v>484</v>
      </c>
      <c r="B9" s="324">
        <v>5</v>
      </c>
      <c r="C9" s="324">
        <v>2</v>
      </c>
      <c r="D9" s="324">
        <v>6</v>
      </c>
      <c r="E9" s="673" t="s">
        <v>485</v>
      </c>
      <c r="F9" s="674">
        <v>5</v>
      </c>
      <c r="G9" s="675">
        <v>3</v>
      </c>
      <c r="H9" s="675">
        <v>3</v>
      </c>
      <c r="I9" s="673" t="s">
        <v>486</v>
      </c>
      <c r="J9" s="675">
        <v>5</v>
      </c>
      <c r="K9" s="675">
        <v>2</v>
      </c>
      <c r="L9" s="676">
        <v>40</v>
      </c>
      <c r="M9" s="652" t="s">
        <v>487</v>
      </c>
      <c r="N9" s="646">
        <v>5.1076923076923082</v>
      </c>
      <c r="O9" s="646">
        <v>0</v>
      </c>
      <c r="P9" s="652" t="s">
        <v>488</v>
      </c>
      <c r="Q9" s="646">
        <v>1.3818181818181818</v>
      </c>
      <c r="R9" s="653">
        <v>0</v>
      </c>
      <c r="S9" s="668" t="s">
        <v>489</v>
      </c>
      <c r="T9" s="660">
        <v>0</v>
      </c>
      <c r="U9" s="662">
        <v>0.21190476190476196</v>
      </c>
      <c r="V9" s="668" t="s">
        <v>490</v>
      </c>
      <c r="W9" s="669">
        <v>17.303124999999998</v>
      </c>
      <c r="X9" s="670">
        <v>7.4156250000000021</v>
      </c>
      <c r="Y9" s="671" t="s">
        <v>491</v>
      </c>
      <c r="Z9" s="660">
        <v>0.39550000000000007</v>
      </c>
      <c r="AA9" s="661">
        <v>1.8711666666666664</v>
      </c>
      <c r="AB9" s="671" t="s">
        <v>492</v>
      </c>
      <c r="AC9" s="660">
        <v>1.25</v>
      </c>
      <c r="AD9" s="662">
        <v>0</v>
      </c>
      <c r="AE9" s="671" t="s">
        <v>493</v>
      </c>
      <c r="AF9" s="660">
        <v>5.7949999999999999</v>
      </c>
      <c r="AG9" s="662">
        <v>0</v>
      </c>
      <c r="AH9" s="668" t="s">
        <v>494</v>
      </c>
      <c r="AI9" s="669">
        <v>1.1000000000000001</v>
      </c>
      <c r="AJ9" s="672">
        <v>0</v>
      </c>
      <c r="AK9" s="668" t="s">
        <v>495</v>
      </c>
      <c r="AL9" s="669">
        <v>0</v>
      </c>
      <c r="AM9" s="670">
        <v>0</v>
      </c>
      <c r="AN9" s="668" t="s">
        <v>495</v>
      </c>
      <c r="AO9" s="669">
        <v>0</v>
      </c>
      <c r="AP9" s="672">
        <v>0</v>
      </c>
      <c r="AQ9" s="668" t="s">
        <v>496</v>
      </c>
      <c r="AR9" s="669">
        <v>2.3194444444444446</v>
      </c>
      <c r="AS9" s="672">
        <v>0</v>
      </c>
      <c r="AT9" s="677" t="s">
        <v>465</v>
      </c>
      <c r="AU9" s="678">
        <v>5.6666666666666664E-2</v>
      </c>
      <c r="AV9" s="679">
        <v>0.74678160919540237</v>
      </c>
      <c r="AW9" s="325"/>
      <c r="AX9" s="325"/>
      <c r="AY9" s="325"/>
      <c r="AZ9" s="325"/>
      <c r="BA9" s="325"/>
      <c r="BB9" s="324"/>
      <c r="BH9" s="314"/>
      <c r="BI9" s="315"/>
      <c r="BJ9" s="316"/>
      <c r="BK9" s="316"/>
      <c r="BL9" s="316"/>
      <c r="BM9" s="316"/>
      <c r="BN9" s="316"/>
      <c r="BO9" s="316"/>
      <c r="BP9" s="316"/>
      <c r="BQ9" s="316"/>
      <c r="BR9" s="316"/>
      <c r="BS9" s="316"/>
      <c r="BT9" s="316"/>
      <c r="BU9" s="316"/>
      <c r="BV9" s="316"/>
    </row>
    <row r="10" spans="1:74">
      <c r="A10" s="623" t="s">
        <v>497</v>
      </c>
      <c r="B10" s="324">
        <v>6</v>
      </c>
      <c r="C10" s="324">
        <v>3</v>
      </c>
      <c r="D10" s="324">
        <v>20</v>
      </c>
      <c r="E10" s="673" t="s">
        <v>498</v>
      </c>
      <c r="F10" s="674">
        <v>6</v>
      </c>
      <c r="G10" s="675">
        <v>5</v>
      </c>
      <c r="H10" s="675">
        <v>15</v>
      </c>
      <c r="I10" s="673" t="s">
        <v>499</v>
      </c>
      <c r="J10" s="675">
        <v>6</v>
      </c>
      <c r="K10" s="675">
        <v>1.5</v>
      </c>
      <c r="L10" s="676">
        <v>48</v>
      </c>
      <c r="M10" s="652" t="s">
        <v>500</v>
      </c>
      <c r="N10" s="646">
        <v>5.6666666666666664E-2</v>
      </c>
      <c r="O10" s="646">
        <v>2.5504761904761906</v>
      </c>
      <c r="P10" s="652" t="s">
        <v>501</v>
      </c>
      <c r="Q10" s="646">
        <v>2.0375000000000001</v>
      </c>
      <c r="R10" s="653">
        <v>0</v>
      </c>
      <c r="S10" s="668" t="s">
        <v>502</v>
      </c>
      <c r="T10" s="660">
        <v>3.6</v>
      </c>
      <c r="U10" s="662">
        <v>0</v>
      </c>
      <c r="V10" s="668" t="s">
        <v>429</v>
      </c>
      <c r="W10" s="669">
        <v>5.5574999999999992</v>
      </c>
      <c r="X10" s="670">
        <v>0</v>
      </c>
      <c r="Y10" s="671" t="s">
        <v>503</v>
      </c>
      <c r="Z10" s="660">
        <v>0.55000000000000004</v>
      </c>
      <c r="AA10" s="661">
        <v>0</v>
      </c>
      <c r="AB10" s="671" t="s">
        <v>504</v>
      </c>
      <c r="AC10" s="660">
        <v>1</v>
      </c>
      <c r="AD10" s="662">
        <v>0</v>
      </c>
      <c r="AE10" s="671" t="s">
        <v>505</v>
      </c>
      <c r="AF10" s="660">
        <v>1.1111111111111112</v>
      </c>
      <c r="AG10" s="662">
        <v>0</v>
      </c>
      <c r="AH10" s="668" t="s">
        <v>506</v>
      </c>
      <c r="AI10" s="669">
        <v>4.1333333333333333E-2</v>
      </c>
      <c r="AJ10" s="672">
        <v>0.74866666666666659</v>
      </c>
      <c r="AK10" s="668" t="s">
        <v>507</v>
      </c>
      <c r="AL10" s="669">
        <v>6.4537037037037015</v>
      </c>
      <c r="AM10" s="670">
        <v>0</v>
      </c>
      <c r="AN10" s="668" t="s">
        <v>507</v>
      </c>
      <c r="AO10" s="669">
        <v>3.14642857142857</v>
      </c>
      <c r="AP10" s="672">
        <v>0</v>
      </c>
      <c r="AQ10" s="668" t="s">
        <v>491</v>
      </c>
      <c r="AR10" s="669">
        <v>1.8900000000000001</v>
      </c>
      <c r="AS10" s="672">
        <v>0.62999999999999989</v>
      </c>
      <c r="AT10" s="326"/>
      <c r="AU10" s="326"/>
      <c r="AV10" s="326"/>
      <c r="AW10" s="325"/>
      <c r="AX10" s="325"/>
      <c r="AY10" s="325"/>
      <c r="AZ10" s="325"/>
      <c r="BA10" s="325"/>
      <c r="BB10" s="324"/>
      <c r="BH10" s="314"/>
      <c r="BI10" s="315"/>
      <c r="BJ10" s="316"/>
      <c r="BK10" s="316"/>
      <c r="BL10" s="316"/>
      <c r="BM10" s="316"/>
      <c r="BN10" s="316"/>
      <c r="BO10" s="316"/>
      <c r="BP10" s="316"/>
      <c r="BQ10" s="316"/>
      <c r="BR10" s="316"/>
      <c r="BS10" s="316"/>
      <c r="BT10" s="316"/>
      <c r="BU10" s="316"/>
      <c r="BV10" s="316"/>
    </row>
    <row r="11" spans="1:74" ht="16" thickBot="1">
      <c r="A11" s="623" t="s">
        <v>508</v>
      </c>
      <c r="B11" s="324">
        <v>7</v>
      </c>
      <c r="C11" s="324">
        <v>2</v>
      </c>
      <c r="D11" s="324">
        <v>5</v>
      </c>
      <c r="E11" s="673" t="s">
        <v>509</v>
      </c>
      <c r="F11" s="674">
        <v>7</v>
      </c>
      <c r="G11" s="675">
        <v>4</v>
      </c>
      <c r="H11" s="675">
        <v>5</v>
      </c>
      <c r="I11" s="673" t="s">
        <v>510</v>
      </c>
      <c r="J11" s="675">
        <v>7</v>
      </c>
      <c r="K11" s="675">
        <v>1.5</v>
      </c>
      <c r="L11" s="676">
        <v>24</v>
      </c>
      <c r="M11" s="652" t="s">
        <v>511</v>
      </c>
      <c r="N11" s="646">
        <v>7.75</v>
      </c>
      <c r="O11" s="646">
        <v>0</v>
      </c>
      <c r="P11" s="652" t="s">
        <v>512</v>
      </c>
      <c r="Q11" s="646">
        <v>5.6666666666666664E-2</v>
      </c>
      <c r="R11" s="653">
        <v>1.3478787878787879</v>
      </c>
      <c r="S11" s="668" t="s">
        <v>513</v>
      </c>
      <c r="T11" s="660">
        <v>503.9375</v>
      </c>
      <c r="U11" s="662">
        <v>0</v>
      </c>
      <c r="V11" s="677" t="s">
        <v>445</v>
      </c>
      <c r="W11" s="678">
        <v>5.6666666666666664E-2</v>
      </c>
      <c r="X11" s="680">
        <v>5.925686274509804</v>
      </c>
      <c r="Y11" s="671" t="s">
        <v>514</v>
      </c>
      <c r="Z11" s="660">
        <v>1.0043478260869565</v>
      </c>
      <c r="AA11" s="661">
        <v>0</v>
      </c>
      <c r="AB11" s="671" t="s">
        <v>515</v>
      </c>
      <c r="AC11" s="660">
        <v>0.68333333333333324</v>
      </c>
      <c r="AD11" s="662">
        <v>0</v>
      </c>
      <c r="AE11" s="671" t="s">
        <v>516</v>
      </c>
      <c r="AF11" s="660">
        <v>3.5264705882352949</v>
      </c>
      <c r="AG11" s="662">
        <v>0</v>
      </c>
      <c r="AH11" s="668" t="s">
        <v>517</v>
      </c>
      <c r="AI11" s="669">
        <v>0</v>
      </c>
      <c r="AJ11" s="672">
        <v>0.36624999999999991</v>
      </c>
      <c r="AK11" s="677" t="s">
        <v>518</v>
      </c>
      <c r="AL11" s="678">
        <v>5.6666666666666664E-2</v>
      </c>
      <c r="AM11" s="680">
        <v>3.6540476190476183</v>
      </c>
      <c r="AN11" s="668" t="s">
        <v>518</v>
      </c>
      <c r="AO11" s="669">
        <v>5.6666666666666664E-2</v>
      </c>
      <c r="AP11" s="672">
        <v>9.6317948717948703</v>
      </c>
      <c r="AQ11" s="668" t="s">
        <v>519</v>
      </c>
      <c r="AR11" s="669">
        <v>0.84642857142857131</v>
      </c>
      <c r="AS11" s="672">
        <v>0</v>
      </c>
      <c r="AT11" s="325"/>
      <c r="AU11" s="325"/>
      <c r="AV11" s="325"/>
      <c r="AW11" s="325"/>
      <c r="AX11" s="325"/>
      <c r="AY11" s="325"/>
      <c r="AZ11" s="325"/>
      <c r="BA11" s="325"/>
      <c r="BB11" s="324"/>
      <c r="BH11" s="314"/>
      <c r="BI11" s="315"/>
      <c r="BJ11" s="316"/>
      <c r="BK11" s="316"/>
      <c r="BL11" s="316"/>
      <c r="BM11" s="316"/>
      <c r="BN11" s="316"/>
      <c r="BO11" s="316"/>
      <c r="BP11" s="316"/>
      <c r="BQ11" s="316"/>
      <c r="BR11" s="316"/>
      <c r="BS11" s="316"/>
      <c r="BT11" s="316"/>
      <c r="BU11" s="316"/>
      <c r="BV11" s="316"/>
    </row>
    <row r="12" spans="1:74">
      <c r="A12" s="623" t="s">
        <v>520</v>
      </c>
      <c r="B12" s="324">
        <v>8</v>
      </c>
      <c r="C12" s="324">
        <v>3</v>
      </c>
      <c r="D12" s="324">
        <v>4</v>
      </c>
      <c r="E12" s="673" t="s">
        <v>521</v>
      </c>
      <c r="F12" s="674">
        <v>8</v>
      </c>
      <c r="G12" s="675">
        <v>3</v>
      </c>
      <c r="H12" s="675" t="s">
        <v>522</v>
      </c>
      <c r="I12" s="673" t="s">
        <v>523</v>
      </c>
      <c r="J12" s="675">
        <v>8</v>
      </c>
      <c r="K12" s="675">
        <v>1.25</v>
      </c>
      <c r="L12" s="676">
        <v>40</v>
      </c>
      <c r="M12" s="652" t="s">
        <v>524</v>
      </c>
      <c r="N12" s="646">
        <v>0</v>
      </c>
      <c r="O12" s="646">
        <v>0</v>
      </c>
      <c r="P12" s="652" t="s">
        <v>525</v>
      </c>
      <c r="Q12" s="646">
        <v>4.1333333333333333E-2</v>
      </c>
      <c r="R12" s="653">
        <v>4.4511666666666665</v>
      </c>
      <c r="S12" s="668" t="s">
        <v>526</v>
      </c>
      <c r="T12" s="660">
        <v>1.25</v>
      </c>
      <c r="U12" s="662">
        <v>0</v>
      </c>
      <c r="V12" s="326"/>
      <c r="W12" s="326"/>
      <c r="X12" s="681"/>
      <c r="Y12" s="668" t="s">
        <v>527</v>
      </c>
      <c r="Z12" s="660">
        <v>0</v>
      </c>
      <c r="AA12" s="661">
        <v>0.21333333333333335</v>
      </c>
      <c r="AB12" s="668" t="s">
        <v>445</v>
      </c>
      <c r="AC12" s="660">
        <v>5.6666666666666664E-2</v>
      </c>
      <c r="AD12" s="662">
        <v>0.44333333333333336</v>
      </c>
      <c r="AE12" s="668" t="s">
        <v>528</v>
      </c>
      <c r="AF12" s="660">
        <v>5.6666666666666664E-2</v>
      </c>
      <c r="AG12" s="662">
        <v>0.10999999999999999</v>
      </c>
      <c r="AH12" s="668" t="s">
        <v>529</v>
      </c>
      <c r="AI12" s="669">
        <v>1.1564705882352941</v>
      </c>
      <c r="AJ12" s="672">
        <v>0</v>
      </c>
      <c r="AK12" s="326"/>
      <c r="AL12" s="326"/>
      <c r="AM12" s="681"/>
      <c r="AN12" s="668" t="s">
        <v>530</v>
      </c>
      <c r="AO12" s="660">
        <v>4.1333333333333333E-2</v>
      </c>
      <c r="AP12" s="662">
        <v>1.9586666666666668</v>
      </c>
      <c r="AQ12" s="668" t="s">
        <v>531</v>
      </c>
      <c r="AR12" s="660">
        <v>5.6666666666666664E-2</v>
      </c>
      <c r="AS12" s="662">
        <v>5.1881609195402287</v>
      </c>
      <c r="AT12" s="325"/>
      <c r="AU12" s="325"/>
      <c r="AV12" s="325"/>
      <c r="AW12" s="325"/>
      <c r="AX12" s="325"/>
      <c r="AY12" s="325"/>
      <c r="AZ12" s="325"/>
      <c r="BA12" s="324"/>
      <c r="BB12" s="324"/>
      <c r="BH12" s="314"/>
      <c r="BI12" s="315"/>
      <c r="BJ12" s="316"/>
      <c r="BK12" s="316"/>
      <c r="BL12" s="316"/>
      <c r="BM12" s="316"/>
      <c r="BN12" s="316"/>
      <c r="BO12" s="316"/>
      <c r="BP12" s="316"/>
      <c r="BQ12" s="316"/>
      <c r="BR12" s="316"/>
      <c r="BS12" s="316"/>
      <c r="BT12" s="316"/>
      <c r="BU12" s="316"/>
      <c r="BV12" s="316"/>
    </row>
    <row r="13" spans="1:74" ht="16" thickBot="1">
      <c r="A13" s="623" t="s">
        <v>532</v>
      </c>
      <c r="B13" s="324">
        <v>9</v>
      </c>
      <c r="C13" s="324">
        <v>4</v>
      </c>
      <c r="D13" s="324">
        <v>5</v>
      </c>
      <c r="E13" s="673" t="s">
        <v>533</v>
      </c>
      <c r="F13" s="674">
        <v>9</v>
      </c>
      <c r="G13" s="675">
        <v>3</v>
      </c>
      <c r="H13" s="675">
        <v>6</v>
      </c>
      <c r="I13" s="673" t="s">
        <v>534</v>
      </c>
      <c r="J13" s="675">
        <v>9</v>
      </c>
      <c r="K13" s="675">
        <v>3.5</v>
      </c>
      <c r="L13" s="676">
        <v>48</v>
      </c>
      <c r="M13" s="652" t="s">
        <v>535</v>
      </c>
      <c r="N13" s="646">
        <v>23.991666666666667</v>
      </c>
      <c r="O13" s="646">
        <v>0</v>
      </c>
      <c r="P13" s="652" t="s">
        <v>464</v>
      </c>
      <c r="Q13" s="646">
        <v>3.2672413793103448</v>
      </c>
      <c r="R13" s="653">
        <v>0</v>
      </c>
      <c r="S13" s="677" t="s">
        <v>536</v>
      </c>
      <c r="T13" s="682">
        <v>24</v>
      </c>
      <c r="U13" s="683">
        <v>0</v>
      </c>
      <c r="V13" s="325"/>
      <c r="W13" s="325"/>
      <c r="X13" s="684"/>
      <c r="Y13" s="668" t="s">
        <v>465</v>
      </c>
      <c r="Z13" s="660">
        <v>5.6666666666666664E-2</v>
      </c>
      <c r="AA13" s="661">
        <v>0.39333333333333326</v>
      </c>
      <c r="AB13" s="668" t="s">
        <v>537</v>
      </c>
      <c r="AC13" s="660">
        <v>3.896551724137931</v>
      </c>
      <c r="AD13" s="662">
        <v>0</v>
      </c>
      <c r="AE13" s="668" t="s">
        <v>537</v>
      </c>
      <c r="AF13" s="660">
        <v>2.6374999999999997</v>
      </c>
      <c r="AG13" s="662">
        <v>0</v>
      </c>
      <c r="AH13" s="668" t="s">
        <v>496</v>
      </c>
      <c r="AI13" s="669">
        <v>1.934375</v>
      </c>
      <c r="AJ13" s="672">
        <v>0</v>
      </c>
      <c r="AK13" s="325"/>
      <c r="AL13" s="325"/>
      <c r="AM13" s="684"/>
      <c r="AN13" s="668" t="s">
        <v>538</v>
      </c>
      <c r="AO13" s="660">
        <v>1</v>
      </c>
      <c r="AP13" s="662">
        <v>0</v>
      </c>
      <c r="AQ13" s="668" t="s">
        <v>477</v>
      </c>
      <c r="AR13" s="660">
        <v>0</v>
      </c>
      <c r="AS13" s="662">
        <v>0.16666666666666666</v>
      </c>
      <c r="AT13" s="325"/>
      <c r="AU13" s="325"/>
      <c r="AV13" s="325"/>
      <c r="AW13" s="325"/>
      <c r="AX13" s="325"/>
      <c r="AY13" s="325"/>
      <c r="AZ13" s="325"/>
      <c r="BA13" s="324"/>
      <c r="BB13" s="324"/>
      <c r="BH13" s="314"/>
      <c r="BI13" s="315"/>
      <c r="BJ13" s="316"/>
      <c r="BK13" s="316"/>
      <c r="BL13" s="316"/>
      <c r="BM13" s="316"/>
      <c r="BN13" s="316"/>
      <c r="BO13" s="316"/>
      <c r="BP13" s="316"/>
      <c r="BQ13" s="316"/>
      <c r="BR13" s="316"/>
      <c r="BS13" s="316"/>
      <c r="BT13" s="316"/>
      <c r="BU13" s="316"/>
      <c r="BV13" s="316"/>
    </row>
    <row r="14" spans="1:74">
      <c r="A14" s="623" t="s">
        <v>539</v>
      </c>
      <c r="B14" s="324">
        <v>10</v>
      </c>
      <c r="C14" s="324">
        <v>2</v>
      </c>
      <c r="D14" s="324">
        <v>3</v>
      </c>
      <c r="E14" s="673" t="s">
        <v>540</v>
      </c>
      <c r="F14" s="674">
        <v>10</v>
      </c>
      <c r="G14" s="675">
        <v>3</v>
      </c>
      <c r="H14" s="675">
        <v>5</v>
      </c>
      <c r="I14" s="673" t="s">
        <v>541</v>
      </c>
      <c r="J14" s="675">
        <v>10</v>
      </c>
      <c r="K14" s="675">
        <v>10</v>
      </c>
      <c r="L14" s="676">
        <v>56</v>
      </c>
      <c r="M14" s="652" t="s">
        <v>542</v>
      </c>
      <c r="N14" s="646">
        <v>25.52941176470588</v>
      </c>
      <c r="O14" s="646">
        <v>10.941176470588236</v>
      </c>
      <c r="P14" s="652" t="s">
        <v>476</v>
      </c>
      <c r="Q14" s="646">
        <v>1.3968750000000001</v>
      </c>
      <c r="R14" s="653">
        <v>0.46562500000000018</v>
      </c>
      <c r="S14" s="326"/>
      <c r="T14" s="323"/>
      <c r="U14" s="323"/>
      <c r="V14" s="324"/>
      <c r="W14" s="324"/>
      <c r="X14" s="330"/>
      <c r="Y14" s="668" t="s">
        <v>477</v>
      </c>
      <c r="Z14" s="660">
        <v>0</v>
      </c>
      <c r="AA14" s="661">
        <v>0</v>
      </c>
      <c r="AB14" s="668" t="s">
        <v>543</v>
      </c>
      <c r="AC14" s="660">
        <v>4.1333333333333298E-2</v>
      </c>
      <c r="AD14" s="662">
        <v>5.8666666666666707E-2</v>
      </c>
      <c r="AE14" s="668" t="s">
        <v>544</v>
      </c>
      <c r="AF14" s="660">
        <v>4.1333333333333333E-2</v>
      </c>
      <c r="AG14" s="662">
        <v>0.42866666666666642</v>
      </c>
      <c r="AH14" s="668" t="s">
        <v>545</v>
      </c>
      <c r="AI14" s="669">
        <v>4.3633333333333333</v>
      </c>
      <c r="AJ14" s="672">
        <v>1.87</v>
      </c>
      <c r="AK14" s="325"/>
      <c r="AL14" s="325"/>
      <c r="AM14" s="684"/>
      <c r="AN14" s="668" t="s">
        <v>546</v>
      </c>
      <c r="AO14" s="660">
        <v>4.1333333333333333E-2</v>
      </c>
      <c r="AP14" s="662">
        <v>0.58644444444444443</v>
      </c>
      <c r="AQ14" s="668" t="s">
        <v>489</v>
      </c>
      <c r="AR14" s="660">
        <v>0</v>
      </c>
      <c r="AS14" s="662">
        <v>0.2104166666666667</v>
      </c>
      <c r="AT14" s="325"/>
      <c r="AU14" s="325"/>
      <c r="AV14" s="325"/>
      <c r="AW14" s="325"/>
      <c r="AX14" s="325"/>
      <c r="AY14" s="325"/>
      <c r="AZ14" s="325"/>
      <c r="BA14" s="324"/>
      <c r="BB14" s="324"/>
      <c r="BH14" s="314"/>
      <c r="BI14" s="315"/>
      <c r="BJ14" s="316"/>
      <c r="BK14" s="316"/>
      <c r="BL14" s="316"/>
      <c r="BM14" s="316"/>
      <c r="BN14" s="316"/>
      <c r="BO14" s="316"/>
      <c r="BP14" s="316"/>
      <c r="BQ14" s="316"/>
      <c r="BR14" s="316"/>
      <c r="BS14" s="316"/>
      <c r="BT14" s="316"/>
      <c r="BU14" s="316"/>
      <c r="BV14" s="316"/>
    </row>
    <row r="15" spans="1:74" ht="16" thickBot="1">
      <c r="A15" s="623" t="s">
        <v>547</v>
      </c>
      <c r="B15" s="324">
        <v>11</v>
      </c>
      <c r="C15" s="324">
        <v>5</v>
      </c>
      <c r="D15" s="324">
        <v>9</v>
      </c>
      <c r="E15" s="673" t="s">
        <v>548</v>
      </c>
      <c r="F15" s="674">
        <v>11</v>
      </c>
      <c r="G15" s="675">
        <v>5</v>
      </c>
      <c r="H15" s="675">
        <v>30</v>
      </c>
      <c r="I15" s="673" t="s">
        <v>549</v>
      </c>
      <c r="J15" s="675">
        <v>11</v>
      </c>
      <c r="K15" s="675">
        <v>1</v>
      </c>
      <c r="L15" s="676">
        <v>24</v>
      </c>
      <c r="M15" s="652" t="s">
        <v>550</v>
      </c>
      <c r="N15" s="646">
        <v>4.1333333333333333E-2</v>
      </c>
      <c r="O15" s="646">
        <v>3.8420000000000001</v>
      </c>
      <c r="P15" s="652" t="s">
        <v>487</v>
      </c>
      <c r="Q15" s="646">
        <v>7</v>
      </c>
      <c r="R15" s="653">
        <v>0</v>
      </c>
      <c r="S15" s="325"/>
      <c r="T15" s="324"/>
      <c r="U15" s="324"/>
      <c r="V15" s="324"/>
      <c r="W15" s="324"/>
      <c r="X15" s="330"/>
      <c r="Y15" s="668" t="s">
        <v>489</v>
      </c>
      <c r="Z15" s="660">
        <v>0</v>
      </c>
      <c r="AA15" s="661">
        <v>0</v>
      </c>
      <c r="AB15" s="668" t="s">
        <v>551</v>
      </c>
      <c r="AC15" s="660">
        <v>0</v>
      </c>
      <c r="AD15" s="662">
        <v>0</v>
      </c>
      <c r="AE15" s="668" t="s">
        <v>551</v>
      </c>
      <c r="AF15" s="660">
        <v>0</v>
      </c>
      <c r="AG15" s="662">
        <v>9.9999999999999992E-2</v>
      </c>
      <c r="AH15" s="668" t="s">
        <v>444</v>
      </c>
      <c r="AI15" s="669">
        <v>2.5933333333333319</v>
      </c>
      <c r="AJ15" s="672">
        <v>0</v>
      </c>
      <c r="AK15" s="325"/>
      <c r="AL15" s="325"/>
      <c r="AM15" s="684"/>
      <c r="AN15" s="668" t="s">
        <v>468</v>
      </c>
      <c r="AO15" s="660">
        <v>0</v>
      </c>
      <c r="AP15" s="662">
        <v>0.31666666666666665</v>
      </c>
      <c r="AQ15" s="677" t="s">
        <v>552</v>
      </c>
      <c r="AR15" s="682">
        <v>0</v>
      </c>
      <c r="AS15" s="683">
        <v>0</v>
      </c>
      <c r="AT15" s="325"/>
      <c r="AU15" s="325"/>
      <c r="AV15" s="325"/>
      <c r="AW15" s="325"/>
      <c r="AX15" s="325"/>
      <c r="AY15" s="325"/>
      <c r="AZ15" s="325"/>
      <c r="BA15" s="324"/>
      <c r="BB15" s="324"/>
      <c r="BH15" s="314"/>
      <c r="BI15" s="315"/>
      <c r="BJ15" s="316"/>
      <c r="BK15" s="316"/>
      <c r="BL15" s="316"/>
      <c r="BM15" s="316"/>
      <c r="BN15" s="316"/>
      <c r="BO15" s="316"/>
      <c r="BP15" s="316"/>
      <c r="BQ15" s="316"/>
      <c r="BR15" s="316"/>
      <c r="BS15" s="316"/>
      <c r="BT15" s="316"/>
      <c r="BU15" s="316"/>
      <c r="BV15" s="316"/>
    </row>
    <row r="16" spans="1:74" ht="16" thickBot="1">
      <c r="A16" s="623" t="s">
        <v>553</v>
      </c>
      <c r="B16" s="324">
        <v>12</v>
      </c>
      <c r="C16" s="324">
        <v>5</v>
      </c>
      <c r="D16" s="324">
        <v>18</v>
      </c>
      <c r="E16" s="673" t="s">
        <v>554</v>
      </c>
      <c r="F16" s="674">
        <v>12</v>
      </c>
      <c r="G16" s="675">
        <v>2</v>
      </c>
      <c r="H16" s="675">
        <v>5</v>
      </c>
      <c r="I16" s="673" t="s">
        <v>555</v>
      </c>
      <c r="J16" s="675">
        <v>12</v>
      </c>
      <c r="K16" s="675">
        <v>1.25</v>
      </c>
      <c r="L16" s="676">
        <v>32</v>
      </c>
      <c r="M16" s="652" t="s">
        <v>556</v>
      </c>
      <c r="N16" s="646">
        <v>0</v>
      </c>
      <c r="O16" s="646">
        <v>0.23863636363636365</v>
      </c>
      <c r="P16" s="652" t="s">
        <v>500</v>
      </c>
      <c r="Q16" s="646">
        <v>5.6666666666666664E-2</v>
      </c>
      <c r="R16" s="653">
        <v>0.61</v>
      </c>
      <c r="S16" s="325"/>
      <c r="T16" s="324"/>
      <c r="U16" s="324"/>
      <c r="V16" s="324"/>
      <c r="W16" s="324"/>
      <c r="X16" s="330"/>
      <c r="Y16" s="677" t="s">
        <v>557</v>
      </c>
      <c r="Z16" s="682">
        <v>0</v>
      </c>
      <c r="AA16" s="685">
        <v>0</v>
      </c>
      <c r="AB16" s="668" t="s">
        <v>558</v>
      </c>
      <c r="AC16" s="660">
        <v>2.25</v>
      </c>
      <c r="AD16" s="662">
        <v>0.75</v>
      </c>
      <c r="AE16" s="668" t="s">
        <v>558</v>
      </c>
      <c r="AF16" s="660">
        <v>0.2166666666666667</v>
      </c>
      <c r="AG16" s="662">
        <v>0</v>
      </c>
      <c r="AH16" s="668" t="s">
        <v>465</v>
      </c>
      <c r="AI16" s="669">
        <v>5.6666666666666664E-2</v>
      </c>
      <c r="AJ16" s="672">
        <v>8.6105747126436771</v>
      </c>
      <c r="AK16" s="325"/>
      <c r="AL16" s="325"/>
      <c r="AM16" s="684"/>
      <c r="AN16" s="668" t="s">
        <v>559</v>
      </c>
      <c r="AO16" s="660">
        <v>3.8111111111111109</v>
      </c>
      <c r="AP16" s="662">
        <v>1.6333333333333337</v>
      </c>
      <c r="AQ16" s="326"/>
      <c r="AR16" s="323"/>
      <c r="AS16" s="323"/>
      <c r="AT16" s="324"/>
      <c r="AU16" s="324"/>
      <c r="AV16" s="324"/>
      <c r="AW16" s="324"/>
      <c r="AX16" s="324"/>
      <c r="AY16" s="324"/>
      <c r="AZ16" s="324"/>
      <c r="BA16" s="324"/>
      <c r="BB16" s="324"/>
      <c r="BH16" s="314"/>
      <c r="BI16" s="315"/>
      <c r="BJ16" s="316"/>
      <c r="BK16" s="316"/>
      <c r="BL16" s="316"/>
      <c r="BM16" s="316"/>
      <c r="BN16" s="316"/>
      <c r="BO16" s="316"/>
      <c r="BP16" s="316"/>
      <c r="BQ16" s="316"/>
      <c r="BR16" s="316"/>
      <c r="BS16" s="316"/>
      <c r="BT16" s="316"/>
      <c r="BU16" s="316"/>
      <c r="BV16" s="316"/>
    </row>
    <row r="17" spans="1:74">
      <c r="A17" s="623" t="s">
        <v>560</v>
      </c>
      <c r="B17" s="324">
        <v>13</v>
      </c>
      <c r="C17" s="324">
        <v>7</v>
      </c>
      <c r="D17" s="324">
        <v>23</v>
      </c>
      <c r="E17" s="673" t="s">
        <v>561</v>
      </c>
      <c r="F17" s="674">
        <v>13</v>
      </c>
      <c r="G17" s="675">
        <v>5</v>
      </c>
      <c r="H17" s="675">
        <v>270</v>
      </c>
      <c r="I17" s="673" t="s">
        <v>562</v>
      </c>
      <c r="J17" s="675">
        <v>13</v>
      </c>
      <c r="K17" s="675">
        <v>1.5</v>
      </c>
      <c r="L17" s="676">
        <v>32</v>
      </c>
      <c r="M17" s="652" t="s">
        <v>563</v>
      </c>
      <c r="N17" s="646">
        <v>0.81964285714285712</v>
      </c>
      <c r="O17" s="646">
        <v>0</v>
      </c>
      <c r="P17" s="652" t="s">
        <v>511</v>
      </c>
      <c r="Q17" s="646">
        <v>17.666666666666668</v>
      </c>
      <c r="R17" s="653">
        <v>0</v>
      </c>
      <c r="S17" s="325"/>
      <c r="T17" s="324"/>
      <c r="U17" s="324"/>
      <c r="V17" s="324"/>
      <c r="W17" s="324"/>
      <c r="X17" s="324"/>
      <c r="Y17" s="323"/>
      <c r="Z17" s="323"/>
      <c r="AA17" s="329"/>
      <c r="AB17" s="668" t="s">
        <v>564</v>
      </c>
      <c r="AC17" s="660">
        <v>3.1304347826086958</v>
      </c>
      <c r="AD17" s="662">
        <v>0</v>
      </c>
      <c r="AE17" s="668" t="s">
        <v>565</v>
      </c>
      <c r="AF17" s="660">
        <v>2.6696428571428572</v>
      </c>
      <c r="AG17" s="662">
        <v>0</v>
      </c>
      <c r="AH17" s="668" t="s">
        <v>477</v>
      </c>
      <c r="AI17" s="669">
        <v>0.38750000000000001</v>
      </c>
      <c r="AJ17" s="672">
        <v>0</v>
      </c>
      <c r="AK17" s="325"/>
      <c r="AL17" s="325"/>
      <c r="AM17" s="684"/>
      <c r="AN17" s="668" t="s">
        <v>507</v>
      </c>
      <c r="AO17" s="660">
        <v>6.3</v>
      </c>
      <c r="AP17" s="662">
        <v>0</v>
      </c>
      <c r="AQ17" s="325"/>
      <c r="AR17" s="324"/>
      <c r="AS17" s="324"/>
      <c r="AT17" s="324"/>
      <c r="AU17" s="324"/>
      <c r="AV17" s="324"/>
      <c r="AW17" s="324"/>
      <c r="AX17" s="324"/>
      <c r="AY17" s="324"/>
      <c r="AZ17" s="324"/>
      <c r="BA17" s="324"/>
      <c r="BB17" s="324"/>
      <c r="BH17" s="314"/>
      <c r="BI17" s="315"/>
      <c r="BJ17" s="316"/>
      <c r="BK17" s="316"/>
      <c r="BL17" s="316"/>
      <c r="BM17" s="316"/>
      <c r="BN17" s="316"/>
      <c r="BO17" s="316"/>
      <c r="BP17" s="316"/>
      <c r="BQ17" s="316"/>
      <c r="BR17" s="316"/>
      <c r="BS17" s="316"/>
      <c r="BT17" s="316"/>
      <c r="BU17" s="316"/>
      <c r="BV17" s="316"/>
    </row>
    <row r="18" spans="1:74">
      <c r="A18" s="623" t="s">
        <v>566</v>
      </c>
      <c r="B18" s="324">
        <v>14</v>
      </c>
      <c r="C18" s="324">
        <v>3</v>
      </c>
      <c r="D18" s="324">
        <v>4</v>
      </c>
      <c r="E18" s="673" t="s">
        <v>567</v>
      </c>
      <c r="F18" s="674">
        <v>14</v>
      </c>
      <c r="G18" s="675">
        <v>4</v>
      </c>
      <c r="H18" s="675">
        <v>4</v>
      </c>
      <c r="I18" s="673" t="s">
        <v>568</v>
      </c>
      <c r="J18" s="675">
        <v>14</v>
      </c>
      <c r="K18" s="675">
        <v>1</v>
      </c>
      <c r="L18" s="676">
        <v>56</v>
      </c>
      <c r="M18" s="652" t="s">
        <v>569</v>
      </c>
      <c r="N18" s="646">
        <v>1.0249999999999999</v>
      </c>
      <c r="O18" s="646">
        <v>0</v>
      </c>
      <c r="P18" s="652" t="s">
        <v>524</v>
      </c>
      <c r="Q18" s="646">
        <v>0</v>
      </c>
      <c r="R18" s="653">
        <v>0</v>
      </c>
      <c r="S18" s="325"/>
      <c r="T18" s="324"/>
      <c r="U18" s="324"/>
      <c r="V18" s="324"/>
      <c r="W18" s="324"/>
      <c r="X18" s="324"/>
      <c r="Y18" s="324"/>
      <c r="Z18" s="324"/>
      <c r="AA18" s="330"/>
      <c r="AB18" s="668" t="s">
        <v>570</v>
      </c>
      <c r="AC18" s="660">
        <v>13.7875</v>
      </c>
      <c r="AD18" s="662">
        <v>5.9089285714285733</v>
      </c>
      <c r="AE18" s="668" t="s">
        <v>491</v>
      </c>
      <c r="AF18" s="660">
        <v>21.258620689655174</v>
      </c>
      <c r="AG18" s="662">
        <v>7.0862068965517224</v>
      </c>
      <c r="AH18" s="668" t="s">
        <v>489</v>
      </c>
      <c r="AI18" s="669">
        <v>0.23739130434782613</v>
      </c>
      <c r="AJ18" s="672">
        <v>0</v>
      </c>
      <c r="AK18" s="325"/>
      <c r="AL18" s="325"/>
      <c r="AM18" s="684"/>
      <c r="AN18" s="668" t="s">
        <v>518</v>
      </c>
      <c r="AO18" s="660">
        <v>5.6666666666666664E-2</v>
      </c>
      <c r="AP18" s="662">
        <v>16.959999999999997</v>
      </c>
      <c r="AQ18" s="325"/>
      <c r="AR18" s="324"/>
      <c r="AS18" s="324"/>
      <c r="AT18" s="324"/>
      <c r="AU18" s="324"/>
      <c r="AV18" s="324"/>
      <c r="AW18" s="324"/>
      <c r="AX18" s="324"/>
      <c r="AY18" s="324"/>
      <c r="AZ18" s="324"/>
      <c r="BA18" s="324"/>
      <c r="BB18" s="324"/>
      <c r="BH18" s="314"/>
      <c r="BI18" s="315"/>
      <c r="BJ18" s="316"/>
      <c r="BK18" s="316"/>
      <c r="BL18" s="316"/>
      <c r="BM18" s="316"/>
      <c r="BN18" s="316"/>
      <c r="BO18" s="316"/>
      <c r="BP18" s="316"/>
      <c r="BQ18" s="316"/>
      <c r="BR18" s="316"/>
      <c r="BS18" s="316"/>
      <c r="BT18" s="316"/>
      <c r="BU18" s="316"/>
      <c r="BV18" s="316"/>
    </row>
    <row r="19" spans="1:74" ht="16" thickBot="1">
      <c r="A19" s="623" t="s">
        <v>571</v>
      </c>
      <c r="B19" s="324">
        <v>15</v>
      </c>
      <c r="C19" s="324">
        <v>2</v>
      </c>
      <c r="D19" s="324">
        <v>3</v>
      </c>
      <c r="E19" s="673" t="s">
        <v>572</v>
      </c>
      <c r="F19" s="674">
        <v>15</v>
      </c>
      <c r="G19" s="675">
        <v>3</v>
      </c>
      <c r="H19" s="675">
        <v>3</v>
      </c>
      <c r="I19" s="673" t="s">
        <v>573</v>
      </c>
      <c r="J19" s="675">
        <v>15</v>
      </c>
      <c r="K19" s="675">
        <v>3.25</v>
      </c>
      <c r="L19" s="676">
        <v>48</v>
      </c>
      <c r="M19" s="652" t="s">
        <v>574</v>
      </c>
      <c r="N19" s="646">
        <v>6.0647058823529409</v>
      </c>
      <c r="O19" s="646">
        <v>0</v>
      </c>
      <c r="P19" s="652" t="s">
        <v>575</v>
      </c>
      <c r="Q19" s="646">
        <v>9</v>
      </c>
      <c r="R19" s="653">
        <v>0</v>
      </c>
      <c r="S19" s="325"/>
      <c r="T19" s="324"/>
      <c r="U19" s="324"/>
      <c r="V19" s="324"/>
      <c r="W19" s="324"/>
      <c r="X19" s="324"/>
      <c r="Y19" s="324"/>
      <c r="Z19" s="324"/>
      <c r="AA19" s="330"/>
      <c r="AB19" s="668" t="s">
        <v>514</v>
      </c>
      <c r="AC19" s="660">
        <v>8.1749999999999989</v>
      </c>
      <c r="AD19" s="662">
        <v>0</v>
      </c>
      <c r="AE19" s="668" t="s">
        <v>576</v>
      </c>
      <c r="AF19" s="660">
        <v>0</v>
      </c>
      <c r="AG19" s="662">
        <v>0</v>
      </c>
      <c r="AH19" s="677" t="s">
        <v>502</v>
      </c>
      <c r="AI19" s="678">
        <v>1</v>
      </c>
      <c r="AJ19" s="679">
        <v>0</v>
      </c>
      <c r="AK19" s="325"/>
      <c r="AL19" s="325"/>
      <c r="AM19" s="684"/>
      <c r="AN19" s="668" t="s">
        <v>577</v>
      </c>
      <c r="AO19" s="660">
        <v>4.1333333333333333E-2</v>
      </c>
      <c r="AP19" s="662">
        <v>1.9586666666666668</v>
      </c>
      <c r="AQ19" s="325"/>
      <c r="AR19" s="324"/>
      <c r="AS19" s="324"/>
      <c r="AT19" s="324"/>
      <c r="AU19" s="324"/>
      <c r="AV19" s="324"/>
      <c r="AW19" s="324"/>
      <c r="AX19" s="324"/>
      <c r="AY19" s="324"/>
      <c r="AZ19" s="324"/>
      <c r="BA19" s="324"/>
      <c r="BB19" s="324"/>
      <c r="BH19" s="314"/>
      <c r="BI19" s="315"/>
      <c r="BJ19" s="316"/>
      <c r="BK19" s="316"/>
      <c r="BL19" s="316"/>
      <c r="BM19" s="316"/>
      <c r="BN19" s="316"/>
      <c r="BO19" s="316"/>
      <c r="BP19" s="316"/>
      <c r="BQ19" s="316"/>
      <c r="BR19" s="316"/>
      <c r="BS19" s="316"/>
      <c r="BT19" s="316"/>
      <c r="BU19" s="316"/>
      <c r="BV19" s="316"/>
    </row>
    <row r="20" spans="1:74" ht="16" thickBot="1">
      <c r="A20" s="623" t="s">
        <v>578</v>
      </c>
      <c r="B20" s="324">
        <v>16</v>
      </c>
      <c r="C20" s="324">
        <v>3</v>
      </c>
      <c r="D20" s="324">
        <v>5</v>
      </c>
      <c r="E20" s="673" t="s">
        <v>579</v>
      </c>
      <c r="F20" s="674">
        <v>16</v>
      </c>
      <c r="G20" s="675">
        <v>3</v>
      </c>
      <c r="H20" s="675">
        <v>4</v>
      </c>
      <c r="I20" s="673" t="s">
        <v>580</v>
      </c>
      <c r="J20" s="675">
        <v>16</v>
      </c>
      <c r="K20" s="675">
        <v>2.5</v>
      </c>
      <c r="L20" s="676">
        <v>16</v>
      </c>
      <c r="M20" s="686" t="s">
        <v>581</v>
      </c>
      <c r="N20" s="687">
        <v>14.333333333333334</v>
      </c>
      <c r="O20" s="687">
        <v>0</v>
      </c>
      <c r="P20" s="652" t="s">
        <v>582</v>
      </c>
      <c r="Q20" s="646">
        <v>4.4916666666666663</v>
      </c>
      <c r="R20" s="653">
        <v>1.9250000000000007</v>
      </c>
      <c r="S20" s="325"/>
      <c r="T20" s="324"/>
      <c r="U20" s="324"/>
      <c r="V20" s="324"/>
      <c r="W20" s="324"/>
      <c r="X20" s="324"/>
      <c r="Y20" s="324"/>
      <c r="Z20" s="324"/>
      <c r="AA20" s="330"/>
      <c r="AB20" s="668" t="s">
        <v>465</v>
      </c>
      <c r="AC20" s="660">
        <v>5.6666666666666664E-2</v>
      </c>
      <c r="AD20" s="662">
        <v>11.876091954022991</v>
      </c>
      <c r="AE20" s="668" t="s">
        <v>583</v>
      </c>
      <c r="AF20" s="660">
        <v>5.6666666666666664E-2</v>
      </c>
      <c r="AG20" s="662">
        <v>2.0415476190476194</v>
      </c>
      <c r="AH20" s="326"/>
      <c r="AI20" s="326"/>
      <c r="AJ20" s="326"/>
      <c r="AK20" s="325"/>
      <c r="AL20" s="325"/>
      <c r="AM20" s="684"/>
      <c r="AN20" s="668" t="s">
        <v>584</v>
      </c>
      <c r="AO20" s="660">
        <v>0</v>
      </c>
      <c r="AP20" s="662">
        <v>0</v>
      </c>
      <c r="AQ20" s="325"/>
      <c r="AR20" s="324"/>
      <c r="AS20" s="324"/>
      <c r="AT20" s="324"/>
      <c r="AU20" s="324"/>
      <c r="AV20" s="324"/>
      <c r="AW20" s="324"/>
      <c r="AX20" s="324"/>
      <c r="AY20" s="324"/>
      <c r="AZ20" s="324"/>
      <c r="BA20" s="324"/>
      <c r="BB20" s="324"/>
      <c r="BH20" s="314"/>
      <c r="BI20" s="315"/>
      <c r="BJ20" s="316"/>
      <c r="BK20" s="316"/>
      <c r="BL20" s="316"/>
      <c r="BM20" s="316"/>
      <c r="BN20" s="316"/>
      <c r="BO20" s="316"/>
      <c r="BP20" s="316"/>
      <c r="BQ20" s="316"/>
      <c r="BR20" s="316"/>
      <c r="BS20" s="316"/>
      <c r="BT20" s="316"/>
      <c r="BU20" s="316"/>
      <c r="BV20" s="316"/>
    </row>
    <row r="21" spans="1:74" ht="16" thickBot="1">
      <c r="A21" s="623" t="s">
        <v>585</v>
      </c>
      <c r="B21" s="324">
        <v>17</v>
      </c>
      <c r="C21" s="324">
        <v>6</v>
      </c>
      <c r="D21" s="324">
        <v>8</v>
      </c>
      <c r="E21" s="673" t="s">
        <v>586</v>
      </c>
      <c r="F21" s="674">
        <v>17</v>
      </c>
      <c r="G21" s="675">
        <v>2</v>
      </c>
      <c r="H21" s="675">
        <v>5</v>
      </c>
      <c r="I21" s="673" t="s">
        <v>587</v>
      </c>
      <c r="J21" s="675">
        <v>17</v>
      </c>
      <c r="K21" s="675">
        <v>1</v>
      </c>
      <c r="L21" s="675">
        <v>40</v>
      </c>
      <c r="M21" s="688"/>
      <c r="N21" s="688"/>
      <c r="O21" s="688"/>
      <c r="P21" s="652" t="s">
        <v>550</v>
      </c>
      <c r="Q21" s="646">
        <v>4.1333333333333333E-2</v>
      </c>
      <c r="R21" s="653">
        <v>0.2718245614035088</v>
      </c>
      <c r="S21" s="325"/>
      <c r="T21" s="324"/>
      <c r="U21" s="324"/>
      <c r="V21" s="324"/>
      <c r="W21" s="324"/>
      <c r="X21" s="324"/>
      <c r="Y21" s="324"/>
      <c r="Z21" s="324"/>
      <c r="AA21" s="330"/>
      <c r="AB21" s="668" t="s">
        <v>588</v>
      </c>
      <c r="AC21" s="660">
        <v>2.2266666666666666</v>
      </c>
      <c r="AD21" s="662">
        <v>0</v>
      </c>
      <c r="AE21" s="668" t="s">
        <v>588</v>
      </c>
      <c r="AF21" s="660">
        <v>2.2484848484848481</v>
      </c>
      <c r="AG21" s="662">
        <v>0</v>
      </c>
      <c r="AH21" s="325"/>
      <c r="AI21" s="325"/>
      <c r="AJ21" s="325"/>
      <c r="AK21" s="325"/>
      <c r="AL21" s="325"/>
      <c r="AM21" s="684"/>
      <c r="AN21" s="677" t="s">
        <v>589</v>
      </c>
      <c r="AO21" s="682">
        <v>5.666666666666667</v>
      </c>
      <c r="AP21" s="683">
        <v>0</v>
      </c>
      <c r="AQ21" s="325"/>
      <c r="AR21" s="324"/>
      <c r="AS21" s="324"/>
      <c r="AT21" s="324"/>
      <c r="AU21" s="324"/>
      <c r="AV21" s="324"/>
      <c r="AW21" s="324"/>
      <c r="AX21" s="324"/>
      <c r="AY21" s="324"/>
      <c r="AZ21" s="324"/>
      <c r="BA21" s="324"/>
      <c r="BB21" s="324"/>
      <c r="BH21" s="314"/>
      <c r="BI21" s="315"/>
      <c r="BJ21" s="316"/>
      <c r="BK21" s="316"/>
      <c r="BL21" s="316"/>
      <c r="BM21" s="316"/>
      <c r="BN21" s="316"/>
      <c r="BO21" s="316"/>
      <c r="BP21" s="316"/>
      <c r="BQ21" s="316"/>
      <c r="BR21" s="316"/>
      <c r="BS21" s="316"/>
      <c r="BT21" s="316"/>
      <c r="BU21" s="316"/>
      <c r="BV21" s="316"/>
    </row>
    <row r="22" spans="1:74">
      <c r="A22" s="623" t="s">
        <v>590</v>
      </c>
      <c r="B22" s="324">
        <v>18</v>
      </c>
      <c r="C22" s="324">
        <v>2</v>
      </c>
      <c r="D22" s="324">
        <v>4</v>
      </c>
      <c r="E22" s="673" t="s">
        <v>591</v>
      </c>
      <c r="F22" s="674">
        <v>18</v>
      </c>
      <c r="G22" s="675">
        <v>3</v>
      </c>
      <c r="H22" s="675">
        <v>3</v>
      </c>
      <c r="I22" s="673" t="s">
        <v>592</v>
      </c>
      <c r="J22" s="675">
        <v>18</v>
      </c>
      <c r="K22" s="675">
        <v>2.5</v>
      </c>
      <c r="L22" s="675">
        <v>24</v>
      </c>
      <c r="M22" s="646"/>
      <c r="N22" s="646"/>
      <c r="O22" s="646"/>
      <c r="P22" s="652" t="s">
        <v>556</v>
      </c>
      <c r="Q22" s="646">
        <v>0</v>
      </c>
      <c r="R22" s="653">
        <v>0.28749999999999992</v>
      </c>
      <c r="S22" s="325"/>
      <c r="T22" s="324"/>
      <c r="U22" s="324"/>
      <c r="V22" s="324"/>
      <c r="W22" s="324"/>
      <c r="X22" s="324"/>
      <c r="Y22" s="324"/>
      <c r="Z22" s="324"/>
      <c r="AA22" s="330"/>
      <c r="AB22" s="668" t="s">
        <v>477</v>
      </c>
      <c r="AC22" s="660">
        <v>0</v>
      </c>
      <c r="AD22" s="662">
        <v>0</v>
      </c>
      <c r="AE22" s="668" t="s">
        <v>477</v>
      </c>
      <c r="AF22" s="660">
        <v>0</v>
      </c>
      <c r="AG22" s="662">
        <v>0</v>
      </c>
      <c r="AH22" s="325"/>
      <c r="AI22" s="325"/>
      <c r="AJ22" s="325"/>
      <c r="AK22" s="325"/>
      <c r="AL22" s="325"/>
      <c r="AM22" s="325"/>
      <c r="AN22" s="323"/>
      <c r="AO22" s="323"/>
      <c r="AP22" s="323"/>
      <c r="AQ22" s="324"/>
      <c r="AR22" s="324"/>
      <c r="AS22" s="324"/>
      <c r="AT22" s="324"/>
      <c r="AU22" s="324"/>
      <c r="AV22" s="324"/>
      <c r="AW22" s="324"/>
      <c r="AX22" s="324"/>
      <c r="AY22" s="324"/>
      <c r="AZ22" s="324"/>
      <c r="BA22" s="324"/>
      <c r="BB22" s="324"/>
      <c r="BH22" s="314"/>
      <c r="BI22" s="315"/>
      <c r="BJ22" s="316"/>
      <c r="BK22" s="316"/>
      <c r="BL22" s="316"/>
      <c r="BM22" s="316"/>
      <c r="BN22" s="316"/>
      <c r="BO22" s="316"/>
      <c r="BP22" s="316"/>
      <c r="BQ22" s="316"/>
      <c r="BR22" s="316"/>
      <c r="BS22" s="316"/>
      <c r="BT22" s="316"/>
      <c r="BU22" s="316"/>
      <c r="BV22" s="316"/>
    </row>
    <row r="23" spans="1:74">
      <c r="A23" s="623" t="s">
        <v>593</v>
      </c>
      <c r="B23" s="324">
        <v>19</v>
      </c>
      <c r="C23" s="324">
        <v>2</v>
      </c>
      <c r="D23" s="324">
        <v>3</v>
      </c>
      <c r="E23" s="673" t="s">
        <v>594</v>
      </c>
      <c r="F23" s="674">
        <v>19</v>
      </c>
      <c r="G23" s="675">
        <v>5</v>
      </c>
      <c r="H23" s="675">
        <v>90</v>
      </c>
      <c r="I23" s="673" t="s">
        <v>595</v>
      </c>
      <c r="J23" s="675">
        <v>19</v>
      </c>
      <c r="K23" s="675">
        <v>1.5</v>
      </c>
      <c r="L23" s="675">
        <v>48</v>
      </c>
      <c r="M23" s="646"/>
      <c r="N23" s="646"/>
      <c r="O23" s="646"/>
      <c r="P23" s="652" t="s">
        <v>596</v>
      </c>
      <c r="Q23" s="646">
        <v>0.35000000000000009</v>
      </c>
      <c r="R23" s="653">
        <v>0</v>
      </c>
      <c r="S23" s="325"/>
      <c r="T23" s="324"/>
      <c r="U23" s="324"/>
      <c r="V23" s="324"/>
      <c r="W23" s="324"/>
      <c r="X23" s="324"/>
      <c r="Y23" s="324"/>
      <c r="Z23" s="324"/>
      <c r="AA23" s="330"/>
      <c r="AB23" s="668" t="s">
        <v>597</v>
      </c>
      <c r="AC23" s="660">
        <v>0</v>
      </c>
      <c r="AD23" s="662">
        <v>0</v>
      </c>
      <c r="AE23" s="668" t="s">
        <v>598</v>
      </c>
      <c r="AF23" s="660">
        <v>0.5</v>
      </c>
      <c r="AG23" s="662">
        <v>0</v>
      </c>
      <c r="AH23" s="325"/>
      <c r="AI23" s="325"/>
      <c r="AJ23" s="325"/>
      <c r="AK23" s="325"/>
      <c r="AL23" s="325"/>
      <c r="AM23" s="325"/>
      <c r="AN23" s="324"/>
      <c r="AO23" s="324"/>
      <c r="AP23" s="324"/>
      <c r="AQ23" s="324"/>
      <c r="AR23" s="324"/>
      <c r="AS23" s="324"/>
      <c r="AT23" s="324"/>
      <c r="AU23" s="324"/>
      <c r="AV23" s="324"/>
      <c r="AW23" s="324"/>
      <c r="AX23" s="324"/>
      <c r="AY23" s="324"/>
      <c r="AZ23" s="324"/>
      <c r="BA23" s="324"/>
      <c r="BB23" s="324"/>
      <c r="BH23" s="314"/>
      <c r="BI23" s="315"/>
      <c r="BJ23" s="316"/>
      <c r="BK23" s="316"/>
      <c r="BL23" s="316"/>
      <c r="BM23" s="316"/>
      <c r="BN23" s="316"/>
      <c r="BO23" s="316"/>
      <c r="BP23" s="316"/>
      <c r="BQ23" s="316"/>
      <c r="BR23" s="316"/>
      <c r="BS23" s="316"/>
      <c r="BT23" s="316"/>
      <c r="BU23" s="316"/>
      <c r="BV23" s="316"/>
    </row>
    <row r="24" spans="1:74">
      <c r="A24" s="623" t="s">
        <v>599</v>
      </c>
      <c r="B24" s="324">
        <v>20</v>
      </c>
      <c r="C24" s="324">
        <v>2</v>
      </c>
      <c r="D24" s="324">
        <v>3</v>
      </c>
      <c r="E24" s="673" t="s">
        <v>600</v>
      </c>
      <c r="F24" s="674">
        <v>20</v>
      </c>
      <c r="G24" s="675">
        <v>2</v>
      </c>
      <c r="H24" s="675">
        <v>2</v>
      </c>
      <c r="I24" s="673" t="s">
        <v>601</v>
      </c>
      <c r="J24" s="675">
        <v>20</v>
      </c>
      <c r="K24" s="675">
        <v>1</v>
      </c>
      <c r="L24" s="675">
        <v>32</v>
      </c>
      <c r="M24" s="646"/>
      <c r="N24" s="646"/>
      <c r="O24" s="646"/>
      <c r="P24" s="652" t="s">
        <v>602</v>
      </c>
      <c r="Q24" s="646">
        <v>0</v>
      </c>
      <c r="R24" s="653">
        <v>0</v>
      </c>
      <c r="S24" s="325"/>
      <c r="T24" s="324"/>
      <c r="U24" s="324"/>
      <c r="V24" s="324"/>
      <c r="W24" s="324"/>
      <c r="X24" s="324"/>
      <c r="Y24" s="324"/>
      <c r="Z24" s="324"/>
      <c r="AA24" s="330"/>
      <c r="AB24" s="668" t="s">
        <v>489</v>
      </c>
      <c r="AC24" s="660">
        <v>0</v>
      </c>
      <c r="AD24" s="662">
        <v>0</v>
      </c>
      <c r="AE24" s="668" t="s">
        <v>603</v>
      </c>
      <c r="AF24" s="660">
        <v>0</v>
      </c>
      <c r="AG24" s="662">
        <v>0</v>
      </c>
      <c r="AH24" s="325"/>
      <c r="AI24" s="325"/>
      <c r="AJ24" s="325"/>
      <c r="AK24" s="325"/>
      <c r="AL24" s="325"/>
      <c r="AM24" s="325"/>
      <c r="AN24" s="324"/>
      <c r="AO24" s="324"/>
      <c r="AP24" s="324"/>
      <c r="AQ24" s="324"/>
      <c r="AR24" s="324"/>
      <c r="AS24" s="324"/>
      <c r="AT24" s="324"/>
      <c r="AU24" s="324"/>
      <c r="AV24" s="324"/>
      <c r="AW24" s="324"/>
      <c r="AX24" s="324"/>
      <c r="AY24" s="324"/>
      <c r="AZ24" s="324"/>
      <c r="BA24" s="324"/>
      <c r="BB24" s="324"/>
      <c r="BH24" s="314"/>
      <c r="BI24" s="315"/>
      <c r="BJ24" s="316"/>
      <c r="BK24" s="316"/>
      <c r="BL24" s="316"/>
      <c r="BM24" s="316"/>
      <c r="BN24" s="316"/>
      <c r="BO24" s="316"/>
      <c r="BP24" s="316"/>
      <c r="BQ24" s="316"/>
      <c r="BR24" s="316"/>
      <c r="BS24" s="316"/>
      <c r="BT24" s="316"/>
      <c r="BU24" s="316"/>
      <c r="BV24" s="316"/>
    </row>
    <row r="25" spans="1:74">
      <c r="A25" s="623" t="s">
        <v>604</v>
      </c>
      <c r="B25" s="324">
        <v>21</v>
      </c>
      <c r="C25" s="324">
        <v>3</v>
      </c>
      <c r="D25" s="324">
        <v>4</v>
      </c>
      <c r="E25" s="673" t="s">
        <v>605</v>
      </c>
      <c r="F25" s="674">
        <v>21</v>
      </c>
      <c r="G25" s="675">
        <v>4</v>
      </c>
      <c r="H25" s="675">
        <v>60</v>
      </c>
      <c r="I25" s="673" t="s">
        <v>606</v>
      </c>
      <c r="J25" s="675">
        <v>21</v>
      </c>
      <c r="K25" s="675">
        <v>2.25</v>
      </c>
      <c r="L25" s="675">
        <v>8</v>
      </c>
      <c r="M25" s="646"/>
      <c r="N25" s="646"/>
      <c r="O25" s="646"/>
      <c r="P25" s="652" t="s">
        <v>569</v>
      </c>
      <c r="Q25" s="646">
        <v>1.6666666666666667</v>
      </c>
      <c r="R25" s="653">
        <v>0</v>
      </c>
      <c r="S25" s="325"/>
      <c r="T25" s="324"/>
      <c r="U25" s="324"/>
      <c r="V25" s="324"/>
      <c r="W25" s="324"/>
      <c r="X25" s="324"/>
      <c r="Y25" s="324"/>
      <c r="Z25" s="324"/>
      <c r="AA25" s="330"/>
      <c r="AB25" s="668" t="s">
        <v>607</v>
      </c>
      <c r="AC25" s="660">
        <v>4.7785714285714294</v>
      </c>
      <c r="AD25" s="662">
        <v>0</v>
      </c>
      <c r="AE25" s="668" t="s">
        <v>608</v>
      </c>
      <c r="AF25" s="660">
        <v>4.245454545454546</v>
      </c>
      <c r="AG25" s="662">
        <v>0</v>
      </c>
      <c r="AH25" s="325"/>
      <c r="AI25" s="325"/>
      <c r="AJ25" s="325"/>
      <c r="AK25" s="325"/>
      <c r="AL25" s="325"/>
      <c r="AM25" s="325"/>
      <c r="AN25" s="324"/>
      <c r="AO25" s="324"/>
      <c r="AP25" s="324"/>
      <c r="AQ25" s="324"/>
      <c r="AR25" s="324"/>
      <c r="AS25" s="324"/>
      <c r="AT25" s="324"/>
      <c r="AU25" s="324"/>
      <c r="AV25" s="324"/>
      <c r="AW25" s="324"/>
      <c r="AX25" s="324"/>
      <c r="AY25" s="324"/>
      <c r="AZ25" s="324"/>
      <c r="BA25" s="324"/>
      <c r="BB25" s="324"/>
      <c r="BH25" s="314"/>
      <c r="BI25" s="315"/>
      <c r="BJ25" s="316"/>
      <c r="BK25" s="316"/>
      <c r="BL25" s="316"/>
      <c r="BM25" s="316"/>
      <c r="BN25" s="316"/>
      <c r="BO25" s="316"/>
      <c r="BP25" s="316"/>
      <c r="BQ25" s="316"/>
      <c r="BR25" s="316"/>
      <c r="BS25" s="316"/>
      <c r="BT25" s="316"/>
      <c r="BU25" s="316"/>
      <c r="BV25" s="316"/>
    </row>
    <row r="26" spans="1:74">
      <c r="A26" s="623" t="s">
        <v>609</v>
      </c>
      <c r="B26" s="324">
        <v>22</v>
      </c>
      <c r="C26" s="324">
        <v>3</v>
      </c>
      <c r="D26" s="324">
        <v>5</v>
      </c>
      <c r="E26" s="673" t="s">
        <v>610</v>
      </c>
      <c r="F26" s="674">
        <v>22</v>
      </c>
      <c r="G26" s="675">
        <v>3</v>
      </c>
      <c r="H26" s="675">
        <v>9</v>
      </c>
      <c r="I26" s="673" t="s">
        <v>611</v>
      </c>
      <c r="J26" s="675">
        <v>22</v>
      </c>
      <c r="K26" s="675">
        <v>1</v>
      </c>
      <c r="L26" s="675">
        <v>32</v>
      </c>
      <c r="M26" s="646"/>
      <c r="N26" s="646"/>
      <c r="O26" s="646"/>
      <c r="P26" s="652" t="s">
        <v>612</v>
      </c>
      <c r="Q26" s="646">
        <v>1.9285714285714286</v>
      </c>
      <c r="R26" s="653">
        <v>0</v>
      </c>
      <c r="S26" s="325"/>
      <c r="T26" s="324"/>
      <c r="U26" s="324"/>
      <c r="V26" s="324"/>
      <c r="W26" s="324"/>
      <c r="X26" s="324"/>
      <c r="Y26" s="324"/>
      <c r="Z26" s="324"/>
      <c r="AA26" s="330"/>
      <c r="AB26" s="668" t="s">
        <v>613</v>
      </c>
      <c r="AC26" s="660">
        <v>0.5</v>
      </c>
      <c r="AD26" s="662">
        <v>0</v>
      </c>
      <c r="AE26" s="668" t="s">
        <v>614</v>
      </c>
      <c r="AF26" s="660">
        <v>1</v>
      </c>
      <c r="AG26" s="662">
        <v>0</v>
      </c>
      <c r="AH26" s="325"/>
      <c r="AI26" s="325"/>
      <c r="AJ26" s="325"/>
      <c r="AK26" s="325"/>
      <c r="AL26" s="325"/>
      <c r="AM26" s="325"/>
      <c r="AN26" s="324"/>
      <c r="AO26" s="324"/>
      <c r="AP26" s="324"/>
      <c r="AQ26" s="324"/>
      <c r="AR26" s="324"/>
      <c r="AS26" s="324"/>
      <c r="AT26" s="324"/>
      <c r="AU26" s="324"/>
      <c r="AV26" s="324"/>
      <c r="AW26" s="324"/>
      <c r="AX26" s="324"/>
      <c r="AY26" s="324"/>
      <c r="AZ26" s="324"/>
      <c r="BA26" s="324"/>
      <c r="BB26" s="324"/>
      <c r="BH26" s="314"/>
      <c r="BI26" s="315"/>
      <c r="BJ26" s="316"/>
      <c r="BK26" s="316"/>
      <c r="BL26" s="316"/>
      <c r="BM26" s="316"/>
      <c r="BN26" s="316"/>
      <c r="BO26" s="316"/>
      <c r="BP26" s="316"/>
      <c r="BQ26" s="316"/>
      <c r="BR26" s="316"/>
      <c r="BS26" s="316"/>
      <c r="BT26" s="316"/>
      <c r="BU26" s="316"/>
      <c r="BV26" s="316"/>
    </row>
    <row r="27" spans="1:74" ht="16" thickBot="1">
      <c r="A27" s="623" t="s">
        <v>615</v>
      </c>
      <c r="B27" s="324">
        <v>23</v>
      </c>
      <c r="C27" s="324">
        <v>2</v>
      </c>
      <c r="D27" s="324">
        <v>3</v>
      </c>
      <c r="E27" s="673" t="s">
        <v>616</v>
      </c>
      <c r="F27" s="674">
        <v>23</v>
      </c>
      <c r="G27" s="675">
        <v>5</v>
      </c>
      <c r="H27" s="675">
        <v>5</v>
      </c>
      <c r="I27" s="673" t="s">
        <v>617</v>
      </c>
      <c r="J27" s="675">
        <v>23</v>
      </c>
      <c r="K27" s="675">
        <v>1.5</v>
      </c>
      <c r="L27" s="675">
        <v>24</v>
      </c>
      <c r="M27" s="646"/>
      <c r="N27" s="646"/>
      <c r="O27" s="646"/>
      <c r="P27" s="686" t="s">
        <v>581</v>
      </c>
      <c r="Q27" s="687">
        <v>21</v>
      </c>
      <c r="R27" s="689">
        <v>0</v>
      </c>
      <c r="S27" s="325"/>
      <c r="T27" s="324"/>
      <c r="U27" s="324"/>
      <c r="V27" s="324"/>
      <c r="W27" s="324"/>
      <c r="X27" s="324"/>
      <c r="Y27" s="324"/>
      <c r="Z27" s="324"/>
      <c r="AA27" s="330"/>
      <c r="AB27" s="668" t="s">
        <v>618</v>
      </c>
      <c r="AC27" s="660">
        <v>4.8899999999999997</v>
      </c>
      <c r="AD27" s="662">
        <v>0</v>
      </c>
      <c r="AE27" s="668" t="s">
        <v>619</v>
      </c>
      <c r="AF27" s="660">
        <v>7.2727272727272725</v>
      </c>
      <c r="AG27" s="662">
        <v>0</v>
      </c>
      <c r="AH27" s="325"/>
      <c r="AI27" s="325"/>
      <c r="AJ27" s="325"/>
      <c r="AK27" s="325"/>
      <c r="AL27" s="325"/>
      <c r="AM27" s="325"/>
      <c r="AN27" s="324"/>
      <c r="AO27" s="324"/>
      <c r="AP27" s="324"/>
      <c r="AQ27" s="324"/>
      <c r="AR27" s="324"/>
      <c r="AS27" s="324"/>
      <c r="AT27" s="324"/>
      <c r="AU27" s="324"/>
      <c r="AV27" s="324"/>
      <c r="AW27" s="324"/>
      <c r="AX27" s="324"/>
      <c r="AY27" s="324"/>
      <c r="AZ27" s="324"/>
      <c r="BA27" s="324"/>
      <c r="BB27" s="324"/>
      <c r="BH27" s="314"/>
      <c r="BI27" s="315"/>
      <c r="BJ27" s="316"/>
      <c r="BK27" s="316"/>
      <c r="BL27" s="316"/>
      <c r="BM27" s="316"/>
      <c r="BN27" s="316"/>
      <c r="BO27" s="316"/>
      <c r="BP27" s="316"/>
      <c r="BQ27" s="316"/>
      <c r="BR27" s="316"/>
      <c r="BS27" s="316"/>
      <c r="BT27" s="316"/>
      <c r="BU27" s="316"/>
      <c r="BV27" s="316"/>
    </row>
    <row r="28" spans="1:74">
      <c r="A28" s="623" t="s">
        <v>620</v>
      </c>
      <c r="B28" s="324">
        <v>24</v>
      </c>
      <c r="C28" s="324">
        <v>2</v>
      </c>
      <c r="D28" s="324">
        <v>4</v>
      </c>
      <c r="E28" s="673" t="s">
        <v>621</v>
      </c>
      <c r="F28" s="674">
        <v>24</v>
      </c>
      <c r="G28" s="675">
        <v>3</v>
      </c>
      <c r="H28" s="675">
        <v>3</v>
      </c>
      <c r="I28" s="673" t="s">
        <v>622</v>
      </c>
      <c r="J28" s="675">
        <v>24</v>
      </c>
      <c r="K28" s="675">
        <v>2.5</v>
      </c>
      <c r="L28" s="675">
        <v>8</v>
      </c>
      <c r="M28" s="646"/>
      <c r="N28" s="646"/>
      <c r="O28" s="646"/>
      <c r="P28" s="690"/>
      <c r="Q28" s="688"/>
      <c r="R28" s="688"/>
      <c r="S28" s="324"/>
      <c r="T28" s="324"/>
      <c r="U28" s="324"/>
      <c r="V28" s="324"/>
      <c r="W28" s="324"/>
      <c r="X28" s="324"/>
      <c r="Y28" s="324"/>
      <c r="Z28" s="324"/>
      <c r="AA28" s="330"/>
      <c r="AB28" s="668" t="s">
        <v>623</v>
      </c>
      <c r="AC28" s="660">
        <v>4.1333333333333333E-2</v>
      </c>
      <c r="AD28" s="662">
        <v>0.23366666666666652</v>
      </c>
      <c r="AE28" s="668" t="s">
        <v>624</v>
      </c>
      <c r="AF28" s="660">
        <v>4.1333333333333333E-2</v>
      </c>
      <c r="AG28" s="662">
        <v>1.9729523809523806</v>
      </c>
      <c r="AH28" s="325"/>
      <c r="AI28" s="325"/>
      <c r="AJ28" s="325"/>
      <c r="AK28" s="325"/>
      <c r="AL28" s="325"/>
      <c r="AM28" s="325"/>
      <c r="AN28" s="324"/>
      <c r="AO28" s="324"/>
      <c r="AP28" s="324"/>
      <c r="AQ28" s="324"/>
      <c r="AR28" s="324"/>
      <c r="AS28" s="324"/>
      <c r="AT28" s="324"/>
      <c r="AU28" s="324"/>
      <c r="AV28" s="324"/>
      <c r="AW28" s="324"/>
      <c r="AX28" s="324"/>
      <c r="AY28" s="324"/>
      <c r="AZ28" s="324"/>
      <c r="BA28" s="324"/>
      <c r="BB28" s="324"/>
      <c r="BH28" s="314"/>
      <c r="BI28" s="315"/>
      <c r="BJ28" s="316"/>
      <c r="BK28" s="316"/>
      <c r="BL28" s="316"/>
      <c r="BM28" s="316"/>
      <c r="BN28" s="316"/>
      <c r="BO28" s="316"/>
      <c r="BP28" s="316"/>
      <c r="BQ28" s="316"/>
      <c r="BR28" s="316"/>
      <c r="BS28" s="316"/>
      <c r="BT28" s="316"/>
      <c r="BU28" s="316"/>
      <c r="BV28" s="316"/>
    </row>
    <row r="29" spans="1:74">
      <c r="A29" s="623" t="s">
        <v>625</v>
      </c>
      <c r="B29" s="324">
        <v>25</v>
      </c>
      <c r="C29" s="324">
        <v>3</v>
      </c>
      <c r="D29" s="324">
        <v>4</v>
      </c>
      <c r="E29" s="673" t="s">
        <v>626</v>
      </c>
      <c r="F29" s="674">
        <v>25</v>
      </c>
      <c r="G29" s="675">
        <v>3</v>
      </c>
      <c r="H29" s="675">
        <v>90</v>
      </c>
      <c r="I29" s="673" t="s">
        <v>627</v>
      </c>
      <c r="J29" s="675">
        <v>25</v>
      </c>
      <c r="K29" s="675">
        <v>1</v>
      </c>
      <c r="L29" s="675">
        <v>40</v>
      </c>
      <c r="M29" s="646"/>
      <c r="N29" s="646"/>
      <c r="O29" s="646"/>
      <c r="P29" s="646"/>
      <c r="Q29" s="646"/>
      <c r="R29" s="646"/>
      <c r="S29" s="324"/>
      <c r="T29" s="324"/>
      <c r="U29" s="324"/>
      <c r="V29" s="324"/>
      <c r="W29" s="324"/>
      <c r="X29" s="324"/>
      <c r="Y29" s="324"/>
      <c r="Z29" s="324"/>
      <c r="AA29" s="330"/>
      <c r="AB29" s="668" t="s">
        <v>448</v>
      </c>
      <c r="AC29" s="660">
        <v>0</v>
      </c>
      <c r="AD29" s="662">
        <v>0.22045454545454543</v>
      </c>
      <c r="AE29" s="668" t="s">
        <v>628</v>
      </c>
      <c r="AF29" s="660">
        <v>0</v>
      </c>
      <c r="AG29" s="662">
        <v>1.9357142857142855</v>
      </c>
      <c r="AH29" s="325"/>
      <c r="AI29" s="325"/>
      <c r="AJ29" s="325"/>
      <c r="AK29" s="325"/>
      <c r="AL29" s="325"/>
      <c r="AM29" s="325"/>
      <c r="AN29" s="324"/>
      <c r="AO29" s="324"/>
      <c r="AP29" s="324"/>
      <c r="AQ29" s="324"/>
      <c r="AR29" s="324"/>
      <c r="AS29" s="324"/>
      <c r="AT29" s="324"/>
      <c r="AU29" s="324"/>
      <c r="AV29" s="324"/>
      <c r="AW29" s="324"/>
      <c r="AX29" s="324"/>
      <c r="AY29" s="324"/>
      <c r="AZ29" s="324"/>
      <c r="BA29" s="324"/>
      <c r="BB29" s="324"/>
      <c r="BH29" s="314"/>
      <c r="BI29" s="315"/>
      <c r="BJ29" s="316"/>
      <c r="BK29" s="316"/>
      <c r="BL29" s="316"/>
      <c r="BM29" s="316"/>
      <c r="BN29" s="316"/>
      <c r="BO29" s="316"/>
      <c r="BP29" s="316"/>
      <c r="BQ29" s="316"/>
      <c r="BR29" s="316"/>
      <c r="BS29" s="316"/>
      <c r="BT29" s="316"/>
      <c r="BU29" s="316"/>
      <c r="BV29" s="316"/>
    </row>
    <row r="30" spans="1:74">
      <c r="A30" s="623" t="s">
        <v>629</v>
      </c>
      <c r="B30" s="324">
        <v>26</v>
      </c>
      <c r="C30" s="324">
        <v>2</v>
      </c>
      <c r="D30" s="324">
        <v>6</v>
      </c>
      <c r="E30" s="673" t="s">
        <v>630</v>
      </c>
      <c r="F30" s="674">
        <v>26</v>
      </c>
      <c r="G30" s="675">
        <v>5</v>
      </c>
      <c r="H30" s="675">
        <v>120</v>
      </c>
      <c r="I30" s="673" t="s">
        <v>631</v>
      </c>
      <c r="J30" s="675">
        <v>26</v>
      </c>
      <c r="K30" s="675">
        <v>2</v>
      </c>
      <c r="L30" s="675">
        <v>48</v>
      </c>
      <c r="M30" s="646"/>
      <c r="N30" s="646"/>
      <c r="O30" s="646"/>
      <c r="P30" s="646"/>
      <c r="Q30" s="646"/>
      <c r="R30" s="646"/>
      <c r="S30" s="324"/>
      <c r="T30" s="324"/>
      <c r="U30" s="324"/>
      <c r="V30" s="324"/>
      <c r="W30" s="324"/>
      <c r="X30" s="324"/>
      <c r="Y30" s="324"/>
      <c r="Z30" s="324"/>
      <c r="AA30" s="330"/>
      <c r="AB30" s="668" t="s">
        <v>632</v>
      </c>
      <c r="AC30" s="660">
        <v>21.26923076923077</v>
      </c>
      <c r="AD30" s="662">
        <v>0</v>
      </c>
      <c r="AE30" s="668" t="s">
        <v>633</v>
      </c>
      <c r="AF30" s="660">
        <v>23.6640625</v>
      </c>
      <c r="AG30" s="662">
        <v>12.7421875</v>
      </c>
      <c r="AH30" s="325"/>
      <c r="AI30" s="325"/>
      <c r="AJ30" s="325"/>
      <c r="AK30" s="325"/>
      <c r="AL30" s="325"/>
      <c r="AM30" s="325"/>
      <c r="AN30" s="324"/>
      <c r="AO30" s="324"/>
      <c r="AP30" s="324"/>
      <c r="AQ30" s="324"/>
      <c r="AR30" s="324"/>
      <c r="AS30" s="324"/>
      <c r="AT30" s="324"/>
      <c r="AU30" s="324"/>
      <c r="AV30" s="324"/>
      <c r="AW30" s="324"/>
      <c r="AX30" s="324"/>
      <c r="AY30" s="324"/>
      <c r="AZ30" s="324"/>
      <c r="BA30" s="324"/>
      <c r="BB30" s="324"/>
      <c r="BH30" s="314"/>
      <c r="BI30" s="315"/>
      <c r="BJ30" s="316"/>
      <c r="BK30" s="316"/>
      <c r="BL30" s="316"/>
      <c r="BM30" s="316"/>
      <c r="BN30" s="316"/>
      <c r="BO30" s="316"/>
      <c r="BP30" s="316"/>
      <c r="BQ30" s="316"/>
      <c r="BR30" s="316"/>
      <c r="BS30" s="316"/>
      <c r="BT30" s="316"/>
      <c r="BU30" s="316"/>
      <c r="BV30" s="316"/>
    </row>
    <row r="31" spans="1:74">
      <c r="A31" s="623" t="s">
        <v>634</v>
      </c>
      <c r="B31" s="324">
        <v>27</v>
      </c>
      <c r="C31" s="324">
        <v>2</v>
      </c>
      <c r="D31" s="324">
        <v>5</v>
      </c>
      <c r="E31" s="673" t="s">
        <v>635</v>
      </c>
      <c r="F31" s="674">
        <v>27</v>
      </c>
      <c r="G31" s="675">
        <v>5</v>
      </c>
      <c r="H31" s="675">
        <v>5</v>
      </c>
      <c r="I31" s="673" t="s">
        <v>636</v>
      </c>
      <c r="J31" s="675">
        <v>27</v>
      </c>
      <c r="K31" s="675">
        <v>2.5</v>
      </c>
      <c r="L31" s="675">
        <v>24</v>
      </c>
      <c r="M31" s="646"/>
      <c r="N31" s="646"/>
      <c r="O31" s="646"/>
      <c r="P31" s="646"/>
      <c r="Q31" s="646"/>
      <c r="R31" s="646"/>
      <c r="S31" s="324"/>
      <c r="T31" s="324"/>
      <c r="U31" s="324"/>
      <c r="V31" s="324"/>
      <c r="W31" s="324"/>
      <c r="X31" s="324"/>
      <c r="Y31" s="324"/>
      <c r="Z31" s="324"/>
      <c r="AA31" s="330"/>
      <c r="AB31" s="668" t="s">
        <v>637</v>
      </c>
      <c r="AC31" s="660">
        <v>7.8240740740740726</v>
      </c>
      <c r="AD31" s="662">
        <v>0</v>
      </c>
      <c r="AE31" s="668" t="s">
        <v>638</v>
      </c>
      <c r="AF31" s="660">
        <v>3.6833333333333331</v>
      </c>
      <c r="AG31" s="662">
        <v>0</v>
      </c>
      <c r="AH31" s="325"/>
      <c r="AI31" s="325"/>
      <c r="AJ31" s="325"/>
      <c r="AK31" s="325"/>
      <c r="AL31" s="325"/>
      <c r="AM31" s="325"/>
      <c r="AN31" s="324"/>
      <c r="AO31" s="324"/>
      <c r="AP31" s="324"/>
      <c r="AQ31" s="324"/>
      <c r="AR31" s="324"/>
      <c r="AS31" s="324"/>
      <c r="AT31" s="324"/>
      <c r="AU31" s="324"/>
      <c r="AV31" s="324"/>
      <c r="AW31" s="324"/>
      <c r="AX31" s="324"/>
      <c r="AY31" s="324"/>
      <c r="AZ31" s="324"/>
      <c r="BA31" s="324"/>
      <c r="BB31" s="324"/>
      <c r="BH31" s="314"/>
      <c r="BI31" s="315"/>
      <c r="BJ31" s="316"/>
      <c r="BK31" s="316"/>
      <c r="BL31" s="316"/>
      <c r="BM31" s="316"/>
      <c r="BN31" s="316"/>
      <c r="BO31" s="316"/>
      <c r="BP31" s="316"/>
      <c r="BQ31" s="316"/>
      <c r="BR31" s="316"/>
      <c r="BS31" s="316"/>
      <c r="BT31" s="316"/>
      <c r="BU31" s="316"/>
      <c r="BV31" s="316"/>
    </row>
    <row r="32" spans="1:74">
      <c r="A32" s="623" t="s">
        <v>639</v>
      </c>
      <c r="B32" s="324">
        <v>28</v>
      </c>
      <c r="C32" s="324">
        <v>2</v>
      </c>
      <c r="D32" s="324">
        <v>3</v>
      </c>
      <c r="E32" s="673" t="s">
        <v>640</v>
      </c>
      <c r="F32" s="674">
        <v>28</v>
      </c>
      <c r="G32" s="675">
        <v>3</v>
      </c>
      <c r="H32" s="675">
        <v>3</v>
      </c>
      <c r="I32" s="673" t="s">
        <v>641</v>
      </c>
      <c r="J32" s="675">
        <v>28</v>
      </c>
      <c r="K32" s="675">
        <v>1.5</v>
      </c>
      <c r="L32" s="675">
        <v>24</v>
      </c>
      <c r="M32" s="646"/>
      <c r="N32" s="646"/>
      <c r="O32" s="646"/>
      <c r="P32" s="646"/>
      <c r="Q32" s="646"/>
      <c r="R32" s="646"/>
      <c r="S32" s="324"/>
      <c r="T32" s="324"/>
      <c r="U32" s="324"/>
      <c r="V32" s="324"/>
      <c r="W32" s="324"/>
      <c r="X32" s="324"/>
      <c r="Y32" s="324"/>
      <c r="Z32" s="324"/>
      <c r="AA32" s="330"/>
      <c r="AB32" s="668" t="s">
        <v>642</v>
      </c>
      <c r="AC32" s="660">
        <v>5.6666666666666664E-2</v>
      </c>
      <c r="AD32" s="662">
        <v>8.6150724637681151</v>
      </c>
      <c r="AE32" s="668" t="s">
        <v>643</v>
      </c>
      <c r="AF32" s="660">
        <v>5.6666666666666664E-2</v>
      </c>
      <c r="AG32" s="662">
        <v>12.324583333333333</v>
      </c>
      <c r="AH32" s="325"/>
      <c r="AI32" s="325"/>
      <c r="AJ32" s="325"/>
      <c r="AK32" s="325"/>
      <c r="AL32" s="325"/>
      <c r="AM32" s="325"/>
      <c r="AN32" s="324"/>
      <c r="AO32" s="324"/>
      <c r="AP32" s="324"/>
      <c r="AQ32" s="324"/>
      <c r="AR32" s="324"/>
      <c r="AS32" s="324"/>
      <c r="AT32" s="324"/>
      <c r="AU32" s="324"/>
      <c r="AV32" s="324"/>
      <c r="AW32" s="324"/>
      <c r="AX32" s="324"/>
      <c r="AY32" s="324"/>
      <c r="AZ32" s="324"/>
      <c r="BA32" s="324"/>
      <c r="BB32" s="324"/>
      <c r="BH32" s="314"/>
      <c r="BI32" s="315"/>
      <c r="BJ32" s="316"/>
      <c r="BK32" s="316"/>
      <c r="BL32" s="316"/>
      <c r="BM32" s="316"/>
      <c r="BN32" s="316"/>
      <c r="BO32" s="316"/>
      <c r="BP32" s="316"/>
      <c r="BQ32" s="316"/>
      <c r="BR32" s="316"/>
      <c r="BS32" s="316"/>
      <c r="BT32" s="316"/>
      <c r="BU32" s="316"/>
      <c r="BV32" s="316"/>
    </row>
    <row r="33" spans="1:74">
      <c r="A33" s="623" t="s">
        <v>644</v>
      </c>
      <c r="B33" s="324">
        <v>29</v>
      </c>
      <c r="C33" s="324">
        <v>2</v>
      </c>
      <c r="D33" s="324">
        <v>4</v>
      </c>
      <c r="E33" s="673" t="s">
        <v>645</v>
      </c>
      <c r="F33" s="674">
        <v>29</v>
      </c>
      <c r="G33" s="675">
        <v>3</v>
      </c>
      <c r="H33" s="675">
        <v>30</v>
      </c>
      <c r="I33" s="673" t="s">
        <v>646</v>
      </c>
      <c r="J33" s="675">
        <v>29</v>
      </c>
      <c r="K33" s="675">
        <v>3</v>
      </c>
      <c r="L33" s="675">
        <v>16</v>
      </c>
      <c r="M33" s="646"/>
      <c r="N33" s="646"/>
      <c r="O33" s="646"/>
      <c r="P33" s="646"/>
      <c r="Q33" s="646"/>
      <c r="R33" s="646"/>
      <c r="S33" s="324"/>
      <c r="T33" s="324"/>
      <c r="U33" s="324"/>
      <c r="V33" s="324"/>
      <c r="W33" s="324"/>
      <c r="X33" s="324"/>
      <c r="Y33" s="324"/>
      <c r="Z33" s="324"/>
      <c r="AA33" s="330"/>
      <c r="AB33" s="668" t="s">
        <v>647</v>
      </c>
      <c r="AC33" s="660">
        <v>1.9099999999999997</v>
      </c>
      <c r="AD33" s="662">
        <v>0</v>
      </c>
      <c r="AE33" s="668" t="s">
        <v>648</v>
      </c>
      <c r="AF33" s="660">
        <v>2.2757575757575759</v>
      </c>
      <c r="AG33" s="662">
        <v>0</v>
      </c>
      <c r="AH33" s="325"/>
      <c r="AI33" s="325"/>
      <c r="AJ33" s="325"/>
      <c r="AK33" s="325"/>
      <c r="AL33" s="325"/>
      <c r="AM33" s="325"/>
      <c r="AN33" s="324"/>
      <c r="AO33" s="324"/>
      <c r="AP33" s="324"/>
      <c r="AQ33" s="324"/>
      <c r="AR33" s="324"/>
      <c r="AS33" s="324"/>
      <c r="AT33" s="324"/>
      <c r="AU33" s="324"/>
      <c r="AV33" s="324"/>
      <c r="AW33" s="324"/>
      <c r="AX33" s="324"/>
      <c r="AY33" s="324"/>
      <c r="AZ33" s="324"/>
      <c r="BA33" s="324"/>
      <c r="BB33" s="324"/>
      <c r="BH33" s="314"/>
      <c r="BI33" s="315"/>
      <c r="BJ33" s="316"/>
      <c r="BK33" s="316"/>
      <c r="BL33" s="316"/>
      <c r="BM33" s="316"/>
      <c r="BN33" s="316"/>
      <c r="BO33" s="316"/>
      <c r="BP33" s="316"/>
      <c r="BQ33" s="316"/>
      <c r="BR33" s="316"/>
      <c r="BS33" s="316"/>
      <c r="BT33" s="316"/>
      <c r="BU33" s="316"/>
      <c r="BV33" s="316"/>
    </row>
    <row r="34" spans="1:74" ht="16" thickBot="1">
      <c r="A34" s="623" t="s">
        <v>649</v>
      </c>
      <c r="B34" s="324">
        <v>30</v>
      </c>
      <c r="C34" s="324">
        <v>2</v>
      </c>
      <c r="D34" s="324">
        <v>2</v>
      </c>
      <c r="E34" s="673" t="s">
        <v>650</v>
      </c>
      <c r="F34" s="674">
        <v>30</v>
      </c>
      <c r="G34" s="675">
        <v>3</v>
      </c>
      <c r="H34" s="675">
        <v>3</v>
      </c>
      <c r="I34" s="673" t="s">
        <v>651</v>
      </c>
      <c r="J34" s="675">
        <v>30</v>
      </c>
      <c r="K34" s="675">
        <v>2</v>
      </c>
      <c r="L34" s="675">
        <v>16</v>
      </c>
      <c r="M34" s="646"/>
      <c r="N34" s="646"/>
      <c r="O34" s="646"/>
      <c r="P34" s="646"/>
      <c r="Q34" s="646"/>
      <c r="R34" s="646"/>
      <c r="S34" s="324"/>
      <c r="T34" s="324"/>
      <c r="U34" s="324"/>
      <c r="V34" s="324"/>
      <c r="W34" s="324"/>
      <c r="X34" s="324"/>
      <c r="Y34" s="324"/>
      <c r="Z34" s="324"/>
      <c r="AA34" s="330"/>
      <c r="AB34" s="668" t="s">
        <v>477</v>
      </c>
      <c r="AC34" s="660">
        <v>0</v>
      </c>
      <c r="AD34" s="662">
        <v>0</v>
      </c>
      <c r="AE34" s="677" t="s">
        <v>652</v>
      </c>
      <c r="AF34" s="682">
        <v>0</v>
      </c>
      <c r="AG34" s="683">
        <v>0</v>
      </c>
      <c r="AH34" s="325"/>
      <c r="AI34" s="325"/>
      <c r="AJ34" s="325"/>
      <c r="AK34" s="325"/>
      <c r="AL34" s="325"/>
      <c r="AM34" s="325"/>
      <c r="AN34" s="324"/>
      <c r="AO34" s="324"/>
      <c r="AP34" s="324"/>
      <c r="AQ34" s="324"/>
      <c r="AR34" s="324"/>
      <c r="AS34" s="324"/>
      <c r="AT34" s="324"/>
      <c r="AU34" s="324"/>
      <c r="AV34" s="324"/>
      <c r="AW34" s="324"/>
      <c r="AX34" s="324"/>
      <c r="AY34" s="324"/>
      <c r="AZ34" s="324"/>
      <c r="BA34" s="324"/>
      <c r="BB34" s="324"/>
      <c r="BH34" s="314"/>
      <c r="BI34" s="315"/>
      <c r="BJ34" s="316"/>
      <c r="BK34" s="316"/>
      <c r="BL34" s="316"/>
      <c r="BM34" s="316"/>
      <c r="BN34" s="316"/>
      <c r="BO34" s="316"/>
      <c r="BP34" s="316"/>
      <c r="BQ34" s="316"/>
      <c r="BR34" s="316"/>
      <c r="BS34" s="316"/>
      <c r="BT34" s="316"/>
      <c r="BU34" s="316"/>
      <c r="BV34" s="316"/>
    </row>
    <row r="35" spans="1:74">
      <c r="A35" s="623" t="s">
        <v>653</v>
      </c>
      <c r="B35" s="324">
        <v>31</v>
      </c>
      <c r="C35" s="324">
        <v>2</v>
      </c>
      <c r="D35" s="324">
        <v>3</v>
      </c>
      <c r="E35" s="673" t="s">
        <v>654</v>
      </c>
      <c r="F35" s="674">
        <v>31</v>
      </c>
      <c r="G35" s="675">
        <v>5</v>
      </c>
      <c r="H35" s="675">
        <v>5</v>
      </c>
      <c r="I35" s="673" t="s">
        <v>655</v>
      </c>
      <c r="J35" s="675">
        <v>31</v>
      </c>
      <c r="K35" s="675">
        <v>4</v>
      </c>
      <c r="L35" s="675">
        <v>56</v>
      </c>
      <c r="M35" s="646"/>
      <c r="N35" s="646"/>
      <c r="O35" s="646"/>
      <c r="P35" s="646"/>
      <c r="Q35" s="646"/>
      <c r="R35" s="646"/>
      <c r="S35" s="324"/>
      <c r="T35" s="324"/>
      <c r="U35" s="324"/>
      <c r="V35" s="324"/>
      <c r="W35" s="324"/>
      <c r="X35" s="324"/>
      <c r="Y35" s="324"/>
      <c r="Z35" s="324"/>
      <c r="AA35" s="330"/>
      <c r="AB35" s="668" t="s">
        <v>598</v>
      </c>
      <c r="AC35" s="660">
        <v>0</v>
      </c>
      <c r="AD35" s="662">
        <v>0</v>
      </c>
      <c r="AE35" s="326"/>
      <c r="AF35" s="323"/>
      <c r="AG35" s="323"/>
      <c r="AH35" s="324"/>
      <c r="AI35" s="324"/>
      <c r="AJ35" s="324"/>
      <c r="AK35" s="324"/>
      <c r="AL35" s="324"/>
      <c r="AM35" s="324"/>
      <c r="AN35" s="324"/>
      <c r="AO35" s="324"/>
      <c r="AP35" s="324"/>
      <c r="AQ35" s="324"/>
      <c r="AR35" s="324"/>
      <c r="AS35" s="324"/>
      <c r="AT35" s="324"/>
      <c r="AU35" s="324"/>
      <c r="AV35" s="324"/>
      <c r="AW35" s="324"/>
      <c r="AX35" s="324"/>
      <c r="AY35" s="324"/>
      <c r="AZ35" s="324"/>
      <c r="BA35" s="324"/>
      <c r="BB35" s="324"/>
      <c r="BH35" s="314"/>
      <c r="BI35" s="315"/>
      <c r="BJ35" s="316"/>
      <c r="BK35" s="316"/>
      <c r="BL35" s="316"/>
      <c r="BM35" s="316"/>
      <c r="BN35" s="316"/>
      <c r="BO35" s="316"/>
      <c r="BP35" s="316"/>
      <c r="BQ35" s="316"/>
      <c r="BR35" s="316"/>
      <c r="BS35" s="316"/>
      <c r="BT35" s="316"/>
      <c r="BU35" s="316"/>
      <c r="BV35" s="316"/>
    </row>
    <row r="36" spans="1:74" ht="16" thickBot="1">
      <c r="A36" s="623" t="s">
        <v>656</v>
      </c>
      <c r="B36" s="324">
        <v>32</v>
      </c>
      <c r="C36" s="324">
        <v>3</v>
      </c>
      <c r="D36" s="324">
        <v>4</v>
      </c>
      <c r="E36" s="673" t="s">
        <v>657</v>
      </c>
      <c r="F36" s="674">
        <v>32</v>
      </c>
      <c r="G36" s="675">
        <v>2</v>
      </c>
      <c r="H36" s="675">
        <v>4</v>
      </c>
      <c r="I36" s="673" t="s">
        <v>658</v>
      </c>
      <c r="J36" s="675">
        <v>32</v>
      </c>
      <c r="K36" s="675">
        <v>2.25</v>
      </c>
      <c r="L36" s="675">
        <v>16</v>
      </c>
      <c r="M36" s="646"/>
      <c r="N36" s="646"/>
      <c r="O36" s="646"/>
      <c r="P36" s="646"/>
      <c r="Q36" s="646"/>
      <c r="R36" s="646"/>
      <c r="S36" s="324"/>
      <c r="T36" s="324"/>
      <c r="U36" s="324"/>
      <c r="V36" s="324"/>
      <c r="W36" s="324"/>
      <c r="X36" s="324"/>
      <c r="Y36" s="324"/>
      <c r="Z36" s="324"/>
      <c r="AA36" s="330"/>
      <c r="AB36" s="677" t="s">
        <v>489</v>
      </c>
      <c r="AC36" s="682">
        <v>0</v>
      </c>
      <c r="AD36" s="683">
        <v>0</v>
      </c>
      <c r="AE36" s="325"/>
      <c r="AF36" s="324"/>
      <c r="AG36" s="324"/>
      <c r="AH36" s="324"/>
      <c r="AI36" s="324"/>
      <c r="AJ36" s="324"/>
      <c r="AK36" s="324"/>
      <c r="AL36" s="324"/>
      <c r="AM36" s="324"/>
      <c r="AN36" s="324"/>
      <c r="AO36" s="324"/>
      <c r="AP36" s="324"/>
      <c r="AQ36" s="324"/>
      <c r="AR36" s="324"/>
      <c r="AS36" s="324"/>
      <c r="AT36" s="324"/>
      <c r="AU36" s="324"/>
      <c r="AV36" s="324"/>
      <c r="AW36" s="324"/>
      <c r="AX36" s="324"/>
      <c r="AY36" s="324"/>
      <c r="AZ36" s="324"/>
      <c r="BA36" s="324"/>
      <c r="BB36" s="324"/>
      <c r="BH36" s="314"/>
      <c r="BI36" s="315"/>
      <c r="BJ36" s="316"/>
      <c r="BK36" s="316"/>
      <c r="BL36" s="316"/>
      <c r="BM36" s="316"/>
      <c r="BN36" s="316"/>
      <c r="BO36" s="316"/>
      <c r="BP36" s="316"/>
      <c r="BQ36" s="316"/>
      <c r="BR36" s="316"/>
      <c r="BS36" s="316"/>
      <c r="BT36" s="316"/>
      <c r="BU36" s="316"/>
      <c r="BV36" s="316"/>
    </row>
    <row r="37" spans="1:74">
      <c r="A37" s="623" t="s">
        <v>659</v>
      </c>
      <c r="B37" s="324">
        <v>33</v>
      </c>
      <c r="C37" s="324">
        <v>2</v>
      </c>
      <c r="D37" s="324">
        <v>3</v>
      </c>
      <c r="E37" s="673" t="s">
        <v>660</v>
      </c>
      <c r="F37" s="674">
        <v>33</v>
      </c>
      <c r="G37" s="675">
        <v>3</v>
      </c>
      <c r="H37" s="675">
        <v>3</v>
      </c>
      <c r="I37" s="673" t="s">
        <v>661</v>
      </c>
      <c r="J37" s="675">
        <v>33</v>
      </c>
      <c r="K37" s="675">
        <v>2</v>
      </c>
      <c r="L37" s="675">
        <v>24</v>
      </c>
      <c r="M37" s="646"/>
      <c r="N37" s="646"/>
      <c r="O37" s="646"/>
      <c r="P37" s="646"/>
      <c r="Q37" s="646"/>
      <c r="R37" s="646"/>
      <c r="S37" s="324"/>
      <c r="T37" s="324"/>
      <c r="U37" s="324"/>
      <c r="V37" s="324"/>
      <c r="W37" s="324"/>
      <c r="X37" s="324"/>
      <c r="Y37" s="324"/>
      <c r="Z37" s="324"/>
      <c r="AA37" s="324"/>
      <c r="AB37" s="323"/>
      <c r="AC37" s="323"/>
      <c r="AD37" s="323"/>
      <c r="AE37" s="324"/>
      <c r="AF37" s="324"/>
      <c r="AG37" s="324"/>
      <c r="AH37" s="324"/>
      <c r="AI37" s="324"/>
      <c r="AJ37" s="324"/>
      <c r="AK37" s="324"/>
      <c r="AL37" s="324"/>
      <c r="AM37" s="324"/>
      <c r="AN37" s="324"/>
      <c r="AO37" s="324"/>
      <c r="AP37" s="324"/>
      <c r="AQ37" s="324"/>
      <c r="AR37" s="324"/>
      <c r="AS37" s="324"/>
      <c r="AT37" s="324"/>
      <c r="AU37" s="324"/>
      <c r="AV37" s="324"/>
      <c r="AW37" s="324"/>
      <c r="AX37" s="324"/>
      <c r="AY37" s="324"/>
      <c r="AZ37" s="324"/>
      <c r="BA37" s="324"/>
      <c r="BB37" s="324"/>
      <c r="BH37" s="314"/>
      <c r="BI37" s="315"/>
      <c r="BJ37" s="316"/>
      <c r="BK37" s="316"/>
      <c r="BL37" s="316"/>
      <c r="BM37" s="316"/>
      <c r="BN37" s="316"/>
      <c r="BO37" s="316"/>
      <c r="BP37" s="316"/>
      <c r="BQ37" s="316"/>
      <c r="BR37" s="316"/>
      <c r="BS37" s="316"/>
      <c r="BT37" s="316"/>
      <c r="BU37" s="316"/>
      <c r="BV37" s="316"/>
    </row>
    <row r="38" spans="1:74">
      <c r="A38" s="623" t="s">
        <v>662</v>
      </c>
      <c r="B38" s="324">
        <v>34</v>
      </c>
      <c r="C38" s="324">
        <v>2</v>
      </c>
      <c r="D38" s="324">
        <v>3</v>
      </c>
      <c r="E38" s="673" t="s">
        <v>663</v>
      </c>
      <c r="F38" s="674">
        <v>34</v>
      </c>
      <c r="G38" s="675">
        <v>3</v>
      </c>
      <c r="H38" s="675">
        <v>3</v>
      </c>
      <c r="I38" s="673" t="s">
        <v>664</v>
      </c>
      <c r="J38" s="675">
        <v>34</v>
      </c>
      <c r="K38" s="675">
        <v>9.5</v>
      </c>
      <c r="L38" s="675">
        <v>80</v>
      </c>
      <c r="M38" s="646"/>
      <c r="N38" s="646"/>
      <c r="O38" s="646"/>
      <c r="P38" s="646"/>
      <c r="Q38" s="646"/>
      <c r="R38" s="646"/>
      <c r="S38" s="324"/>
      <c r="T38" s="324"/>
      <c r="U38" s="324"/>
      <c r="V38" s="324"/>
      <c r="W38" s="324"/>
      <c r="X38" s="324"/>
      <c r="Y38" s="324"/>
      <c r="Z38" s="324"/>
      <c r="AA38" s="324"/>
      <c r="AB38" s="324"/>
      <c r="AC38" s="324"/>
      <c r="AD38" s="324"/>
      <c r="AE38" s="324"/>
      <c r="AF38" s="324"/>
      <c r="AG38" s="324"/>
      <c r="AH38" s="324"/>
      <c r="AI38" s="324"/>
      <c r="AJ38" s="324"/>
      <c r="AK38" s="324"/>
      <c r="AL38" s="324"/>
      <c r="AM38" s="324"/>
      <c r="AN38" s="324"/>
      <c r="AO38" s="324"/>
      <c r="AP38" s="324"/>
      <c r="AQ38" s="324"/>
      <c r="AR38" s="324"/>
      <c r="AS38" s="324"/>
      <c r="AT38" s="324"/>
      <c r="AU38" s="324"/>
      <c r="AV38" s="324"/>
      <c r="AW38" s="324"/>
      <c r="AX38" s="324"/>
      <c r="AY38" s="324"/>
      <c r="AZ38" s="324"/>
      <c r="BA38" s="324"/>
      <c r="BB38" s="324"/>
      <c r="BH38" s="314"/>
      <c r="BI38" s="315"/>
      <c r="BJ38" s="316"/>
      <c r="BK38" s="316"/>
      <c r="BL38" s="316"/>
      <c r="BM38" s="316"/>
      <c r="BN38" s="316"/>
      <c r="BO38" s="316"/>
      <c r="BP38" s="316"/>
      <c r="BQ38" s="316"/>
      <c r="BR38" s="316"/>
      <c r="BS38" s="316"/>
      <c r="BT38" s="316"/>
      <c r="BU38" s="316"/>
      <c r="BV38" s="316"/>
    </row>
    <row r="39" spans="1:74">
      <c r="A39" s="623" t="s">
        <v>665</v>
      </c>
      <c r="B39" s="324">
        <v>35</v>
      </c>
      <c r="C39" s="324">
        <v>4</v>
      </c>
      <c r="D39" s="324">
        <v>5</v>
      </c>
      <c r="E39" s="673" t="s">
        <v>666</v>
      </c>
      <c r="F39" s="674">
        <v>35</v>
      </c>
      <c r="G39" s="675">
        <v>3</v>
      </c>
      <c r="H39" s="675">
        <v>60</v>
      </c>
      <c r="I39" s="673" t="s">
        <v>667</v>
      </c>
      <c r="J39" s="675">
        <v>35</v>
      </c>
      <c r="K39" s="675">
        <v>1.5</v>
      </c>
      <c r="L39" s="675">
        <v>40</v>
      </c>
      <c r="M39" s="646"/>
      <c r="N39" s="646"/>
      <c r="O39" s="646"/>
      <c r="P39" s="646"/>
      <c r="Q39" s="646"/>
      <c r="R39" s="646"/>
      <c r="S39" s="324"/>
      <c r="T39" s="324"/>
      <c r="U39" s="324"/>
      <c r="V39" s="324"/>
      <c r="W39" s="324"/>
      <c r="X39" s="324"/>
      <c r="Y39" s="324"/>
      <c r="Z39" s="324"/>
      <c r="AA39" s="324"/>
      <c r="AB39" s="324"/>
      <c r="AC39" s="324"/>
      <c r="AD39" s="324"/>
      <c r="AE39" s="324"/>
      <c r="AF39" s="324"/>
      <c r="AG39" s="324"/>
      <c r="AH39" s="324"/>
      <c r="AI39" s="324"/>
      <c r="AJ39" s="324"/>
      <c r="AK39" s="324"/>
      <c r="AL39" s="324"/>
      <c r="AM39" s="324"/>
      <c r="AN39" s="324"/>
      <c r="AO39" s="324"/>
      <c r="AP39" s="324"/>
      <c r="AQ39" s="324"/>
      <c r="AR39" s="324"/>
      <c r="AS39" s="324"/>
      <c r="AT39" s="324"/>
      <c r="AU39" s="324"/>
      <c r="AV39" s="324"/>
      <c r="AW39" s="324"/>
      <c r="AX39" s="324"/>
      <c r="AY39" s="324"/>
      <c r="AZ39" s="324"/>
      <c r="BA39" s="324"/>
      <c r="BB39" s="324"/>
      <c r="BH39" s="314"/>
      <c r="BI39" s="315"/>
      <c r="BJ39" s="316"/>
      <c r="BK39" s="316"/>
      <c r="BL39" s="316"/>
      <c r="BM39" s="316"/>
      <c r="BN39" s="316"/>
      <c r="BO39" s="316"/>
      <c r="BP39" s="316"/>
      <c r="BQ39" s="316"/>
      <c r="BR39" s="316"/>
      <c r="BS39" s="316"/>
      <c r="BT39" s="316"/>
      <c r="BU39" s="316"/>
      <c r="BV39" s="316"/>
    </row>
    <row r="40" spans="1:74">
      <c r="A40" s="623" t="s">
        <v>668</v>
      </c>
      <c r="B40" s="324">
        <v>36</v>
      </c>
      <c r="C40" s="324">
        <v>4</v>
      </c>
      <c r="D40" s="324">
        <v>6</v>
      </c>
      <c r="E40" s="673" t="s">
        <v>669</v>
      </c>
      <c r="F40" s="674">
        <v>36</v>
      </c>
      <c r="G40" s="675">
        <v>5</v>
      </c>
      <c r="H40" s="675">
        <v>5</v>
      </c>
      <c r="I40" s="673" t="s">
        <v>670</v>
      </c>
      <c r="J40" s="675">
        <v>36</v>
      </c>
      <c r="K40" s="675">
        <v>2.25</v>
      </c>
      <c r="L40" s="675">
        <v>32</v>
      </c>
      <c r="M40" s="646"/>
      <c r="N40" s="646"/>
      <c r="O40" s="646"/>
      <c r="P40" s="646"/>
      <c r="Q40" s="646"/>
      <c r="R40" s="646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324"/>
      <c r="AK40" s="324"/>
      <c r="AL40" s="324"/>
      <c r="AM40" s="324"/>
      <c r="AN40" s="324"/>
      <c r="AO40" s="324"/>
      <c r="AP40" s="324"/>
      <c r="AQ40" s="324"/>
      <c r="AR40" s="324"/>
      <c r="AS40" s="324"/>
      <c r="AT40" s="324"/>
      <c r="AU40" s="324"/>
      <c r="AV40" s="324"/>
      <c r="AW40" s="324"/>
      <c r="AX40" s="324"/>
      <c r="AY40" s="324"/>
      <c r="AZ40" s="324"/>
      <c r="BA40" s="324"/>
      <c r="BB40" s="324"/>
      <c r="BH40" s="314"/>
      <c r="BI40" s="315"/>
      <c r="BJ40" s="316"/>
      <c r="BK40" s="316"/>
      <c r="BL40" s="316"/>
      <c r="BM40" s="316"/>
      <c r="BN40" s="316"/>
      <c r="BO40" s="316"/>
      <c r="BP40" s="316"/>
      <c r="BQ40" s="316"/>
      <c r="BR40" s="316"/>
      <c r="BS40" s="316"/>
      <c r="BT40" s="316"/>
      <c r="BU40" s="316"/>
      <c r="BV40" s="316"/>
    </row>
    <row r="41" spans="1:74">
      <c r="A41" s="623" t="s">
        <v>671</v>
      </c>
      <c r="B41" s="324">
        <v>37</v>
      </c>
      <c r="C41" s="324">
        <v>2</v>
      </c>
      <c r="D41" s="324">
        <v>3</v>
      </c>
      <c r="E41" s="673" t="s">
        <v>672</v>
      </c>
      <c r="F41" s="674">
        <v>37</v>
      </c>
      <c r="G41" s="675">
        <v>3</v>
      </c>
      <c r="H41" s="675">
        <v>3</v>
      </c>
      <c r="I41" s="673" t="s">
        <v>673</v>
      </c>
      <c r="J41" s="675">
        <v>37</v>
      </c>
      <c r="K41" s="675">
        <v>2.5</v>
      </c>
      <c r="L41" s="675">
        <v>24</v>
      </c>
      <c r="M41" s="646"/>
      <c r="N41" s="646"/>
      <c r="O41" s="646"/>
      <c r="P41" s="646"/>
      <c r="Q41" s="646"/>
      <c r="R41" s="646"/>
      <c r="S41" s="324"/>
      <c r="T41" s="324"/>
      <c r="U41" s="324"/>
      <c r="V41" s="324"/>
      <c r="W41" s="324"/>
      <c r="X41" s="324"/>
      <c r="Y41" s="324"/>
      <c r="Z41" s="324"/>
      <c r="AA41" s="324"/>
      <c r="AB41" s="324"/>
      <c r="AC41" s="324"/>
      <c r="AD41" s="324"/>
      <c r="AE41" s="324"/>
      <c r="AF41" s="324"/>
      <c r="AG41" s="324"/>
      <c r="AH41" s="324"/>
      <c r="AI41" s="324"/>
      <c r="AJ41" s="324"/>
      <c r="AK41" s="324"/>
      <c r="AL41" s="324"/>
      <c r="AM41" s="324"/>
      <c r="AN41" s="324"/>
      <c r="AO41" s="324"/>
      <c r="AP41" s="324"/>
      <c r="AQ41" s="324"/>
      <c r="AR41" s="324"/>
      <c r="AS41" s="324"/>
      <c r="AT41" s="324"/>
      <c r="AU41" s="324"/>
      <c r="AV41" s="324"/>
      <c r="AW41" s="324"/>
      <c r="AX41" s="324"/>
      <c r="AY41" s="324"/>
      <c r="AZ41" s="324"/>
      <c r="BA41" s="324"/>
      <c r="BB41" s="324"/>
      <c r="BH41" s="314"/>
      <c r="BI41" s="315"/>
      <c r="BJ41" s="316"/>
      <c r="BK41" s="316"/>
      <c r="BL41" s="316"/>
      <c r="BM41" s="316"/>
      <c r="BN41" s="316"/>
      <c r="BO41" s="316"/>
      <c r="BP41" s="316"/>
      <c r="BQ41" s="316"/>
      <c r="BR41" s="316"/>
      <c r="BS41" s="316"/>
      <c r="BT41" s="316"/>
      <c r="BU41" s="316"/>
      <c r="BV41" s="316"/>
    </row>
    <row r="42" spans="1:74">
      <c r="A42" s="623" t="s">
        <v>674</v>
      </c>
      <c r="B42" s="324">
        <v>38</v>
      </c>
      <c r="C42" s="324">
        <v>1</v>
      </c>
      <c r="D42" s="324">
        <v>2</v>
      </c>
      <c r="E42" s="673" t="s">
        <v>675</v>
      </c>
      <c r="F42" s="674">
        <v>38</v>
      </c>
      <c r="G42" s="675">
        <v>5</v>
      </c>
      <c r="H42" s="675">
        <v>30</v>
      </c>
      <c r="I42" s="673" t="s">
        <v>676</v>
      </c>
      <c r="J42" s="675">
        <v>38</v>
      </c>
      <c r="K42" s="675">
        <v>4</v>
      </c>
      <c r="L42" s="675">
        <v>56</v>
      </c>
      <c r="M42" s="646"/>
      <c r="N42" s="646"/>
      <c r="O42" s="646"/>
      <c r="P42" s="646"/>
      <c r="Q42" s="646"/>
      <c r="R42" s="646"/>
      <c r="S42" s="324"/>
      <c r="T42" s="324"/>
      <c r="U42" s="324"/>
      <c r="V42" s="324"/>
      <c r="W42" s="324"/>
      <c r="X42" s="324"/>
      <c r="Y42" s="324"/>
      <c r="Z42" s="324"/>
      <c r="AA42" s="324"/>
      <c r="AB42" s="324"/>
      <c r="AC42" s="324"/>
      <c r="AD42" s="324"/>
      <c r="AE42" s="324"/>
      <c r="AF42" s="324"/>
      <c r="AG42" s="324"/>
      <c r="AH42" s="324"/>
      <c r="AI42" s="324"/>
      <c r="AJ42" s="324"/>
      <c r="AK42" s="324"/>
      <c r="AL42" s="324"/>
      <c r="AM42" s="324"/>
      <c r="AN42" s="324"/>
      <c r="AO42" s="324"/>
      <c r="AP42" s="324"/>
      <c r="AQ42" s="324"/>
      <c r="AR42" s="324"/>
      <c r="AS42" s="324"/>
      <c r="AT42" s="324"/>
      <c r="AU42" s="324"/>
      <c r="AV42" s="324"/>
      <c r="AW42" s="324"/>
      <c r="AX42" s="324"/>
      <c r="AY42" s="324"/>
      <c r="AZ42" s="324"/>
      <c r="BA42" s="324"/>
      <c r="BB42" s="324"/>
      <c r="BH42" s="314"/>
      <c r="BI42" s="315"/>
      <c r="BJ42" s="316"/>
      <c r="BK42" s="316"/>
      <c r="BL42" s="316"/>
      <c r="BM42" s="316"/>
      <c r="BN42" s="316"/>
      <c r="BO42" s="316"/>
      <c r="BP42" s="316"/>
      <c r="BQ42" s="316"/>
      <c r="BR42" s="316"/>
      <c r="BS42" s="316"/>
      <c r="BT42" s="316"/>
      <c r="BU42" s="316"/>
      <c r="BV42" s="316"/>
    </row>
    <row r="43" spans="1:74">
      <c r="A43" s="623" t="s">
        <v>677</v>
      </c>
      <c r="B43" s="324">
        <v>39</v>
      </c>
      <c r="C43" s="324">
        <v>1</v>
      </c>
      <c r="D43" s="324">
        <v>2</v>
      </c>
      <c r="E43" s="673" t="s">
        <v>678</v>
      </c>
      <c r="F43" s="674">
        <v>39</v>
      </c>
      <c r="G43" s="675">
        <v>3</v>
      </c>
      <c r="H43" s="675">
        <v>30</v>
      </c>
      <c r="I43" s="673" t="s">
        <v>679</v>
      </c>
      <c r="J43" s="675">
        <v>39</v>
      </c>
      <c r="K43" s="675">
        <v>4</v>
      </c>
      <c r="L43" s="675">
        <v>32</v>
      </c>
      <c r="M43" s="646"/>
      <c r="N43" s="646"/>
      <c r="O43" s="646"/>
      <c r="P43" s="646"/>
      <c r="Q43" s="646"/>
      <c r="R43" s="646"/>
      <c r="S43" s="324"/>
      <c r="T43" s="324"/>
      <c r="U43" s="324"/>
      <c r="V43" s="324"/>
      <c r="W43" s="324"/>
      <c r="X43" s="324"/>
      <c r="Y43" s="324"/>
      <c r="Z43" s="324"/>
      <c r="AA43" s="324"/>
      <c r="AB43" s="324"/>
      <c r="AC43" s="324"/>
      <c r="AD43" s="324"/>
      <c r="AE43" s="324"/>
      <c r="AF43" s="324"/>
      <c r="AG43" s="324"/>
      <c r="AH43" s="324"/>
      <c r="AI43" s="324"/>
      <c r="AJ43" s="324"/>
      <c r="AK43" s="324"/>
      <c r="AL43" s="324"/>
      <c r="AM43" s="324"/>
      <c r="AN43" s="324"/>
      <c r="AO43" s="324"/>
      <c r="AP43" s="324"/>
      <c r="AQ43" s="324"/>
      <c r="AR43" s="324"/>
      <c r="AS43" s="324"/>
      <c r="AT43" s="324"/>
      <c r="AU43" s="324"/>
      <c r="AV43" s="324"/>
      <c r="AW43" s="324"/>
      <c r="AX43" s="324"/>
      <c r="AY43" s="324"/>
      <c r="AZ43" s="324"/>
      <c r="BA43" s="324"/>
      <c r="BB43" s="324"/>
      <c r="BH43" s="314"/>
      <c r="BI43" s="315"/>
      <c r="BJ43" s="316"/>
      <c r="BK43" s="316"/>
      <c r="BL43" s="316"/>
      <c r="BM43" s="316"/>
      <c r="BN43" s="316"/>
      <c r="BO43" s="316"/>
      <c r="BP43" s="316"/>
      <c r="BQ43" s="316"/>
      <c r="BR43" s="316"/>
      <c r="BS43" s="316"/>
      <c r="BT43" s="316"/>
      <c r="BU43" s="316"/>
      <c r="BV43" s="316"/>
    </row>
    <row r="44" spans="1:74">
      <c r="A44" s="623" t="s">
        <v>680</v>
      </c>
      <c r="B44" s="324">
        <v>40</v>
      </c>
      <c r="C44" s="324">
        <v>2</v>
      </c>
      <c r="D44" s="324">
        <v>3</v>
      </c>
      <c r="E44" s="673" t="s">
        <v>681</v>
      </c>
      <c r="F44" s="674">
        <v>40</v>
      </c>
      <c r="G44" s="675">
        <v>2</v>
      </c>
      <c r="H44" s="675">
        <v>5</v>
      </c>
      <c r="I44" s="673" t="s">
        <v>682</v>
      </c>
      <c r="J44" s="675">
        <v>40</v>
      </c>
      <c r="K44" s="675">
        <v>3.25</v>
      </c>
      <c r="L44" s="675">
        <v>48</v>
      </c>
      <c r="M44" s="646"/>
      <c r="N44" s="646"/>
      <c r="O44" s="646"/>
      <c r="P44" s="646"/>
      <c r="Q44" s="646"/>
      <c r="R44" s="646"/>
      <c r="S44" s="324"/>
      <c r="T44" s="324"/>
      <c r="U44" s="324"/>
      <c r="V44" s="324"/>
      <c r="W44" s="324"/>
      <c r="X44" s="324"/>
      <c r="Y44" s="324"/>
      <c r="Z44" s="324"/>
      <c r="AA44" s="324"/>
      <c r="AB44" s="324"/>
      <c r="AC44" s="324"/>
      <c r="AD44" s="324"/>
      <c r="AE44" s="324"/>
      <c r="AF44" s="324"/>
      <c r="AG44" s="324"/>
      <c r="AH44" s="324"/>
      <c r="AI44" s="324"/>
      <c r="AJ44" s="324"/>
      <c r="AK44" s="324"/>
      <c r="AL44" s="324"/>
      <c r="AM44" s="324"/>
      <c r="AN44" s="324"/>
      <c r="AO44" s="324"/>
      <c r="AP44" s="324"/>
      <c r="AQ44" s="324"/>
      <c r="AR44" s="324"/>
      <c r="AS44" s="324"/>
      <c r="AT44" s="324"/>
      <c r="AU44" s="324"/>
      <c r="AV44" s="324"/>
      <c r="AW44" s="324"/>
      <c r="AX44" s="324"/>
      <c r="AY44" s="324"/>
      <c r="AZ44" s="324"/>
      <c r="BA44" s="324"/>
      <c r="BB44" s="324"/>
      <c r="BH44" s="314"/>
      <c r="BI44" s="315"/>
      <c r="BJ44" s="316"/>
      <c r="BK44" s="316"/>
      <c r="BL44" s="316"/>
      <c r="BM44" s="316"/>
      <c r="BN44" s="316"/>
      <c r="BO44" s="316"/>
      <c r="BP44" s="316"/>
      <c r="BQ44" s="316"/>
      <c r="BR44" s="316"/>
      <c r="BS44" s="316"/>
      <c r="BT44" s="316"/>
      <c r="BU44" s="316"/>
      <c r="BV44" s="316"/>
    </row>
    <row r="45" spans="1:74">
      <c r="A45" s="623" t="s">
        <v>683</v>
      </c>
      <c r="B45" s="324">
        <v>41</v>
      </c>
      <c r="C45" s="324">
        <v>2</v>
      </c>
      <c r="D45" s="324">
        <v>3</v>
      </c>
      <c r="E45" s="673" t="s">
        <v>684</v>
      </c>
      <c r="F45" s="674">
        <v>41</v>
      </c>
      <c r="G45" s="675">
        <v>3</v>
      </c>
      <c r="H45" s="675">
        <v>15</v>
      </c>
      <c r="I45" s="673" t="s">
        <v>685</v>
      </c>
      <c r="J45" s="675">
        <v>41</v>
      </c>
      <c r="K45" s="675">
        <v>2</v>
      </c>
      <c r="L45" s="675">
        <v>16</v>
      </c>
      <c r="M45" s="646"/>
      <c r="N45" s="646"/>
      <c r="O45" s="646"/>
      <c r="P45" s="646"/>
      <c r="Q45" s="646"/>
      <c r="R45" s="646"/>
      <c r="S45" s="324"/>
      <c r="T45" s="324"/>
      <c r="U45" s="324"/>
      <c r="V45" s="324"/>
      <c r="W45" s="324"/>
      <c r="X45" s="324"/>
      <c r="Y45" s="324"/>
      <c r="Z45" s="324"/>
      <c r="AA45" s="324"/>
      <c r="AB45" s="324"/>
      <c r="AC45" s="324"/>
      <c r="AD45" s="324"/>
      <c r="AE45" s="324"/>
      <c r="AF45" s="324"/>
      <c r="AG45" s="324"/>
      <c r="AH45" s="324"/>
      <c r="AI45" s="324"/>
      <c r="AJ45" s="324"/>
      <c r="AK45" s="324"/>
      <c r="AL45" s="324"/>
      <c r="AM45" s="324"/>
      <c r="AN45" s="324"/>
      <c r="AO45" s="324"/>
      <c r="AP45" s="324"/>
      <c r="AQ45" s="324"/>
      <c r="AR45" s="324"/>
      <c r="AS45" s="324"/>
      <c r="AT45" s="324"/>
      <c r="AU45" s="324"/>
      <c r="AV45" s="324"/>
      <c r="AW45" s="324"/>
      <c r="AX45" s="324"/>
      <c r="AY45" s="324"/>
      <c r="AZ45" s="324"/>
      <c r="BA45" s="324"/>
      <c r="BB45" s="324"/>
      <c r="BH45" s="314"/>
      <c r="BI45" s="315"/>
      <c r="BJ45" s="316"/>
      <c r="BK45" s="316"/>
      <c r="BL45" s="316"/>
      <c r="BM45" s="316"/>
      <c r="BN45" s="316"/>
      <c r="BO45" s="316"/>
      <c r="BP45" s="316"/>
      <c r="BQ45" s="316"/>
      <c r="BR45" s="316"/>
      <c r="BS45" s="316"/>
      <c r="BT45" s="316"/>
      <c r="BU45" s="316"/>
      <c r="BV45" s="316"/>
    </row>
    <row r="46" spans="1:74">
      <c r="A46" s="623" t="s">
        <v>686</v>
      </c>
      <c r="B46" s="324">
        <v>42</v>
      </c>
      <c r="C46" s="324">
        <v>2</v>
      </c>
      <c r="D46" s="324">
        <v>3</v>
      </c>
      <c r="E46" s="673" t="s">
        <v>687</v>
      </c>
      <c r="F46" s="674">
        <v>42</v>
      </c>
      <c r="G46" s="675">
        <v>3</v>
      </c>
      <c r="H46" s="675">
        <v>5</v>
      </c>
      <c r="I46" s="673" t="s">
        <v>688</v>
      </c>
      <c r="J46" s="675">
        <v>42</v>
      </c>
      <c r="K46" s="675">
        <v>4</v>
      </c>
      <c r="L46" s="675">
        <v>40</v>
      </c>
      <c r="M46" s="646"/>
      <c r="N46" s="646"/>
      <c r="O46" s="646"/>
      <c r="P46" s="646"/>
      <c r="Q46" s="646"/>
      <c r="R46" s="646"/>
      <c r="S46" s="324"/>
      <c r="T46" s="324"/>
      <c r="U46" s="324"/>
      <c r="V46" s="324"/>
      <c r="W46" s="324"/>
      <c r="X46" s="324"/>
      <c r="Y46" s="324"/>
      <c r="Z46" s="324"/>
      <c r="AA46" s="324"/>
      <c r="AB46" s="324"/>
      <c r="AC46" s="324"/>
      <c r="AD46" s="324"/>
      <c r="AE46" s="324"/>
      <c r="AF46" s="324"/>
      <c r="AG46" s="324"/>
      <c r="AH46" s="324"/>
      <c r="AI46" s="324"/>
      <c r="AJ46" s="324"/>
      <c r="AK46" s="324"/>
      <c r="AL46" s="324"/>
      <c r="AM46" s="324"/>
      <c r="AN46" s="324"/>
      <c r="AO46" s="324"/>
      <c r="AP46" s="324"/>
      <c r="AQ46" s="324"/>
      <c r="AR46" s="324"/>
      <c r="AS46" s="324"/>
      <c r="AT46" s="324"/>
      <c r="AU46" s="324"/>
      <c r="AV46" s="324"/>
      <c r="AW46" s="324"/>
      <c r="AX46" s="324"/>
      <c r="AY46" s="324"/>
      <c r="AZ46" s="324"/>
      <c r="BA46" s="324"/>
      <c r="BB46" s="324"/>
      <c r="BH46" s="314"/>
      <c r="BI46" s="315"/>
      <c r="BJ46" s="316"/>
      <c r="BK46" s="316"/>
      <c r="BL46" s="316"/>
      <c r="BM46" s="316"/>
      <c r="BN46" s="316"/>
      <c r="BO46" s="316"/>
      <c r="BP46" s="316"/>
      <c r="BQ46" s="316"/>
      <c r="BR46" s="316"/>
      <c r="BS46" s="316"/>
      <c r="BT46" s="316"/>
      <c r="BU46" s="316"/>
      <c r="BV46" s="316"/>
    </row>
    <row r="47" spans="1:74">
      <c r="A47" s="623" t="s">
        <v>689</v>
      </c>
      <c r="B47" s="324">
        <v>43</v>
      </c>
      <c r="C47" s="324">
        <v>4</v>
      </c>
      <c r="D47" s="324">
        <v>8</v>
      </c>
      <c r="E47" s="673" t="s">
        <v>690</v>
      </c>
      <c r="F47" s="674">
        <v>43</v>
      </c>
      <c r="G47" s="675">
        <v>3</v>
      </c>
      <c r="H47" s="675">
        <v>3</v>
      </c>
      <c r="I47" s="673" t="s">
        <v>691</v>
      </c>
      <c r="J47" s="675">
        <v>43</v>
      </c>
      <c r="K47" s="675">
        <v>3.25</v>
      </c>
      <c r="L47" s="675">
        <v>16</v>
      </c>
      <c r="M47" s="646"/>
      <c r="N47" s="646"/>
      <c r="O47" s="646"/>
      <c r="P47" s="646"/>
      <c r="Q47" s="646"/>
      <c r="R47" s="646"/>
      <c r="S47" s="324"/>
      <c r="T47" s="324"/>
      <c r="U47" s="324"/>
      <c r="V47" s="324"/>
      <c r="W47" s="324"/>
      <c r="X47" s="324"/>
      <c r="Y47" s="324"/>
      <c r="Z47" s="324"/>
      <c r="AA47" s="324"/>
      <c r="AB47" s="324"/>
      <c r="AC47" s="324"/>
      <c r="AD47" s="324"/>
      <c r="AE47" s="324"/>
      <c r="AF47" s="324"/>
      <c r="AG47" s="324"/>
      <c r="AH47" s="324"/>
      <c r="AI47" s="324"/>
      <c r="AJ47" s="324"/>
      <c r="AK47" s="324"/>
      <c r="AL47" s="324"/>
      <c r="AM47" s="324"/>
      <c r="AN47" s="324"/>
      <c r="AO47" s="324"/>
      <c r="AP47" s="324"/>
      <c r="AQ47" s="324"/>
      <c r="AR47" s="324"/>
      <c r="AS47" s="324"/>
      <c r="AT47" s="324"/>
      <c r="AU47" s="324"/>
      <c r="AV47" s="324"/>
      <c r="AW47" s="324"/>
      <c r="AX47" s="324"/>
      <c r="AY47" s="324"/>
      <c r="AZ47" s="324"/>
      <c r="BA47" s="324"/>
      <c r="BB47" s="324"/>
      <c r="BH47" s="314"/>
      <c r="BI47" s="315"/>
      <c r="BJ47" s="316"/>
      <c r="BK47" s="316"/>
      <c r="BL47" s="316"/>
      <c r="BM47" s="316"/>
      <c r="BN47" s="316"/>
      <c r="BO47" s="316"/>
      <c r="BP47" s="316"/>
      <c r="BQ47" s="316"/>
      <c r="BR47" s="316"/>
      <c r="BS47" s="316"/>
      <c r="BT47" s="316"/>
      <c r="BU47" s="316"/>
      <c r="BV47" s="316"/>
    </row>
    <row r="48" spans="1:74">
      <c r="A48" s="623" t="s">
        <v>692</v>
      </c>
      <c r="B48" s="324">
        <v>44</v>
      </c>
      <c r="C48" s="324">
        <v>5</v>
      </c>
      <c r="D48" s="324">
        <v>7</v>
      </c>
      <c r="E48" s="673" t="s">
        <v>693</v>
      </c>
      <c r="F48" s="674">
        <v>44</v>
      </c>
      <c r="G48" s="675">
        <v>2</v>
      </c>
      <c r="H48" s="675">
        <v>3</v>
      </c>
      <c r="I48" s="673" t="s">
        <v>694</v>
      </c>
      <c r="J48" s="675">
        <v>44</v>
      </c>
      <c r="K48" s="675">
        <v>2.5</v>
      </c>
      <c r="L48" s="675">
        <v>48</v>
      </c>
      <c r="M48" s="646"/>
      <c r="N48" s="646"/>
      <c r="O48" s="646"/>
      <c r="P48" s="646"/>
      <c r="Q48" s="646"/>
      <c r="R48" s="646"/>
      <c r="S48" s="324"/>
      <c r="T48" s="324"/>
      <c r="U48" s="324"/>
      <c r="V48" s="324"/>
      <c r="W48" s="324"/>
      <c r="X48" s="324"/>
      <c r="Y48" s="324"/>
      <c r="Z48" s="324"/>
      <c r="AA48" s="324"/>
      <c r="AB48" s="324"/>
      <c r="AC48" s="324"/>
      <c r="AD48" s="324"/>
      <c r="AE48" s="324"/>
      <c r="AF48" s="324"/>
      <c r="AG48" s="324"/>
      <c r="AH48" s="324"/>
      <c r="AI48" s="324"/>
      <c r="AJ48" s="324"/>
      <c r="AK48" s="324"/>
      <c r="AL48" s="324"/>
      <c r="AM48" s="324"/>
      <c r="AN48" s="324"/>
      <c r="AO48" s="324"/>
      <c r="AP48" s="324"/>
      <c r="AQ48" s="324"/>
      <c r="AR48" s="324"/>
      <c r="AS48" s="324"/>
      <c r="AT48" s="324"/>
      <c r="AU48" s="324"/>
      <c r="AV48" s="324"/>
      <c r="AW48" s="324"/>
      <c r="AX48" s="324"/>
      <c r="AY48" s="324"/>
      <c r="AZ48" s="324"/>
      <c r="BA48" s="324"/>
      <c r="BB48" s="324"/>
      <c r="BH48" s="314"/>
      <c r="BI48" s="315"/>
      <c r="BJ48" s="316"/>
      <c r="BK48" s="316"/>
      <c r="BL48" s="316"/>
      <c r="BM48" s="316"/>
      <c r="BN48" s="316"/>
      <c r="BO48" s="316"/>
      <c r="BP48" s="316"/>
      <c r="BQ48" s="316"/>
      <c r="BR48" s="316"/>
      <c r="BS48" s="316"/>
      <c r="BT48" s="316"/>
      <c r="BU48" s="316"/>
      <c r="BV48" s="316"/>
    </row>
    <row r="49" spans="1:74">
      <c r="A49" s="623" t="s">
        <v>695</v>
      </c>
      <c r="B49" s="324">
        <v>45</v>
      </c>
      <c r="C49" s="324">
        <v>3</v>
      </c>
      <c r="D49" s="324">
        <v>11</v>
      </c>
      <c r="E49" s="673" t="s">
        <v>696</v>
      </c>
      <c r="F49" s="674">
        <v>45</v>
      </c>
      <c r="G49" s="675" t="s">
        <v>697</v>
      </c>
      <c r="H49" s="675">
        <v>120</v>
      </c>
      <c r="I49" s="673" t="s">
        <v>698</v>
      </c>
      <c r="J49" s="675">
        <v>45</v>
      </c>
      <c r="K49" s="675">
        <v>1.5</v>
      </c>
      <c r="L49" s="675">
        <v>64</v>
      </c>
      <c r="M49" s="646"/>
      <c r="N49" s="646"/>
      <c r="O49" s="646"/>
      <c r="P49" s="646"/>
      <c r="Q49" s="646"/>
      <c r="R49" s="646"/>
      <c r="S49" s="324"/>
      <c r="T49" s="324"/>
      <c r="U49" s="324"/>
      <c r="V49" s="324"/>
      <c r="W49" s="324"/>
      <c r="X49" s="324"/>
      <c r="Y49" s="324"/>
      <c r="Z49" s="324"/>
      <c r="AA49" s="324"/>
      <c r="AB49" s="324"/>
      <c r="AC49" s="324"/>
      <c r="AD49" s="324"/>
      <c r="AE49" s="324"/>
      <c r="AF49" s="324"/>
      <c r="AG49" s="324"/>
      <c r="AH49" s="324"/>
      <c r="AI49" s="324"/>
      <c r="AJ49" s="324"/>
      <c r="AK49" s="324"/>
      <c r="AL49" s="324"/>
      <c r="AM49" s="324"/>
      <c r="AN49" s="324"/>
      <c r="AO49" s="324"/>
      <c r="AP49" s="324"/>
      <c r="AQ49" s="324"/>
      <c r="AR49" s="324"/>
      <c r="AS49" s="324"/>
      <c r="AT49" s="324"/>
      <c r="AU49" s="324"/>
      <c r="AV49" s="324"/>
      <c r="AW49" s="324"/>
      <c r="AX49" s="324"/>
      <c r="AY49" s="324"/>
      <c r="AZ49" s="324"/>
      <c r="BA49" s="324"/>
      <c r="BB49" s="324"/>
      <c r="BH49" s="314"/>
      <c r="BI49" s="315"/>
      <c r="BJ49" s="316"/>
      <c r="BK49" s="316"/>
      <c r="BL49" s="316"/>
      <c r="BM49" s="316"/>
      <c r="BN49" s="316"/>
      <c r="BO49" s="316"/>
      <c r="BP49" s="316"/>
      <c r="BQ49" s="316"/>
      <c r="BR49" s="316"/>
      <c r="BS49" s="316"/>
      <c r="BT49" s="316"/>
      <c r="BU49" s="316"/>
      <c r="BV49" s="316"/>
    </row>
    <row r="50" spans="1:74">
      <c r="A50" s="623" t="s">
        <v>699</v>
      </c>
      <c r="B50" s="324">
        <v>46</v>
      </c>
      <c r="C50" s="324">
        <v>5</v>
      </c>
      <c r="D50" s="324">
        <v>15</v>
      </c>
      <c r="E50" s="673" t="s">
        <v>700</v>
      </c>
      <c r="F50" s="674">
        <v>46</v>
      </c>
      <c r="G50" s="675">
        <v>3</v>
      </c>
      <c r="H50" s="675">
        <v>3</v>
      </c>
      <c r="I50" s="673" t="s">
        <v>701</v>
      </c>
      <c r="J50" s="675">
        <v>46</v>
      </c>
      <c r="K50" s="675">
        <v>3</v>
      </c>
      <c r="L50" s="675">
        <v>48</v>
      </c>
      <c r="M50" s="646"/>
      <c r="N50" s="646"/>
      <c r="O50" s="646"/>
      <c r="P50" s="646"/>
      <c r="Q50" s="646"/>
      <c r="R50" s="646"/>
      <c r="S50" s="324"/>
      <c r="T50" s="324"/>
      <c r="U50" s="324"/>
      <c r="V50" s="324"/>
      <c r="W50" s="324"/>
      <c r="X50" s="324"/>
      <c r="Y50" s="324"/>
      <c r="Z50" s="324"/>
      <c r="AA50" s="324"/>
      <c r="AB50" s="324"/>
      <c r="AC50" s="324"/>
      <c r="AD50" s="324"/>
      <c r="AE50" s="324"/>
      <c r="AF50" s="324"/>
      <c r="AG50" s="324"/>
      <c r="AH50" s="324"/>
      <c r="AI50" s="324"/>
      <c r="AJ50" s="324"/>
      <c r="AK50" s="324"/>
      <c r="AL50" s="324"/>
      <c r="AM50" s="324"/>
      <c r="AN50" s="324"/>
      <c r="AO50" s="324"/>
      <c r="AP50" s="324"/>
      <c r="AQ50" s="324"/>
      <c r="AR50" s="324"/>
      <c r="AS50" s="324"/>
      <c r="AT50" s="324"/>
      <c r="AU50" s="324"/>
      <c r="AV50" s="324"/>
      <c r="AW50" s="324"/>
      <c r="AX50" s="324"/>
      <c r="AY50" s="324"/>
      <c r="AZ50" s="324"/>
      <c r="BA50" s="324"/>
      <c r="BB50" s="324"/>
      <c r="BH50" s="314"/>
      <c r="BI50" s="315"/>
      <c r="BJ50" s="316"/>
      <c r="BK50" s="316"/>
      <c r="BL50" s="316"/>
      <c r="BM50" s="316"/>
      <c r="BN50" s="316"/>
      <c r="BO50" s="316"/>
      <c r="BP50" s="316"/>
      <c r="BQ50" s="316"/>
      <c r="BR50" s="316"/>
      <c r="BS50" s="316"/>
      <c r="BT50" s="316"/>
      <c r="BU50" s="316"/>
      <c r="BV50" s="316"/>
    </row>
    <row r="51" spans="1:74">
      <c r="A51" s="623" t="s">
        <v>702</v>
      </c>
      <c r="B51" s="324">
        <v>47</v>
      </c>
      <c r="C51" s="324">
        <v>3</v>
      </c>
      <c r="D51" s="324">
        <v>18</v>
      </c>
      <c r="E51" s="673" t="s">
        <v>703</v>
      </c>
      <c r="F51" s="674">
        <v>47</v>
      </c>
      <c r="G51" s="675">
        <v>2</v>
      </c>
      <c r="H51" s="675">
        <v>3</v>
      </c>
      <c r="I51" s="673" t="s">
        <v>704</v>
      </c>
      <c r="J51" s="675">
        <v>47</v>
      </c>
      <c r="K51" s="675">
        <v>5</v>
      </c>
      <c r="L51" s="675">
        <v>56</v>
      </c>
      <c r="M51" s="646"/>
      <c r="N51" s="646"/>
      <c r="O51" s="646"/>
      <c r="P51" s="646"/>
      <c r="Q51" s="646"/>
      <c r="R51" s="646"/>
      <c r="S51" s="324"/>
      <c r="T51" s="324"/>
      <c r="U51" s="324"/>
      <c r="V51" s="324"/>
      <c r="W51" s="324"/>
      <c r="X51" s="324"/>
      <c r="Y51" s="324"/>
      <c r="Z51" s="324"/>
      <c r="AA51" s="324"/>
      <c r="AB51" s="324"/>
      <c r="AC51" s="324"/>
      <c r="AD51" s="324"/>
      <c r="AE51" s="324"/>
      <c r="AF51" s="324"/>
      <c r="AG51" s="324"/>
      <c r="AH51" s="324"/>
      <c r="AI51" s="324"/>
      <c r="AJ51" s="324"/>
      <c r="AK51" s="324"/>
      <c r="AL51" s="324"/>
      <c r="AM51" s="324"/>
      <c r="AN51" s="324"/>
      <c r="AO51" s="324"/>
      <c r="AP51" s="324"/>
      <c r="AQ51" s="324"/>
      <c r="AR51" s="324"/>
      <c r="AS51" s="324"/>
      <c r="AT51" s="324"/>
      <c r="AU51" s="324"/>
      <c r="AV51" s="324"/>
      <c r="AW51" s="324"/>
      <c r="AX51" s="324"/>
      <c r="AY51" s="324"/>
      <c r="AZ51" s="324"/>
      <c r="BA51" s="324"/>
      <c r="BB51" s="324"/>
      <c r="BH51" s="314"/>
      <c r="BI51" s="315"/>
      <c r="BJ51" s="316"/>
      <c r="BK51" s="316"/>
      <c r="BL51" s="316"/>
      <c r="BM51" s="316"/>
      <c r="BN51" s="316"/>
      <c r="BO51" s="316"/>
      <c r="BP51" s="316"/>
      <c r="BQ51" s="316"/>
      <c r="BR51" s="316"/>
      <c r="BS51" s="316"/>
      <c r="BT51" s="316"/>
      <c r="BU51" s="316"/>
      <c r="BV51" s="316"/>
    </row>
    <row r="52" spans="1:74">
      <c r="A52" s="623" t="s">
        <v>705</v>
      </c>
      <c r="B52" s="324">
        <v>48</v>
      </c>
      <c r="C52" s="324">
        <v>2</v>
      </c>
      <c r="D52" s="324">
        <v>5</v>
      </c>
      <c r="E52" s="673" t="s">
        <v>706</v>
      </c>
      <c r="F52" s="674">
        <v>48</v>
      </c>
      <c r="G52" s="675">
        <v>3</v>
      </c>
      <c r="H52" s="675">
        <v>60</v>
      </c>
      <c r="I52" s="673" t="s">
        <v>707</v>
      </c>
      <c r="J52" s="675">
        <v>48</v>
      </c>
      <c r="K52" s="675">
        <v>3.5</v>
      </c>
      <c r="L52" s="675">
        <v>24</v>
      </c>
      <c r="M52" s="646"/>
      <c r="N52" s="646"/>
      <c r="O52" s="646"/>
      <c r="P52" s="646"/>
      <c r="Q52" s="646"/>
      <c r="R52" s="646"/>
      <c r="S52" s="324"/>
      <c r="T52" s="324"/>
      <c r="U52" s="324"/>
      <c r="V52" s="324"/>
      <c r="W52" s="324"/>
      <c r="X52" s="324"/>
      <c r="Y52" s="324"/>
      <c r="Z52" s="324"/>
      <c r="AA52" s="324"/>
      <c r="AB52" s="324"/>
      <c r="AC52" s="324"/>
      <c r="AD52" s="324"/>
      <c r="AE52" s="324"/>
      <c r="AF52" s="324"/>
      <c r="AG52" s="324"/>
      <c r="AH52" s="324"/>
      <c r="AI52" s="324"/>
      <c r="AJ52" s="324"/>
      <c r="AK52" s="324"/>
      <c r="AL52" s="324"/>
      <c r="AM52" s="324"/>
      <c r="AN52" s="324"/>
      <c r="AO52" s="324"/>
      <c r="AP52" s="324"/>
      <c r="AQ52" s="324"/>
      <c r="AR52" s="324"/>
      <c r="AS52" s="324"/>
      <c r="AT52" s="324"/>
      <c r="AU52" s="324"/>
      <c r="AV52" s="324"/>
      <c r="AW52" s="324"/>
      <c r="AX52" s="324"/>
      <c r="AY52" s="324"/>
      <c r="AZ52" s="324"/>
      <c r="BA52" s="324"/>
      <c r="BB52" s="324"/>
      <c r="BH52" s="314"/>
      <c r="BI52" s="315"/>
      <c r="BJ52" s="316"/>
      <c r="BK52" s="316"/>
      <c r="BL52" s="316"/>
      <c r="BM52" s="316"/>
      <c r="BN52" s="316"/>
      <c r="BO52" s="316"/>
      <c r="BP52" s="316"/>
      <c r="BQ52" s="316"/>
      <c r="BR52" s="316"/>
      <c r="BS52" s="316"/>
      <c r="BT52" s="316"/>
      <c r="BU52" s="316"/>
      <c r="BV52" s="316"/>
    </row>
    <row r="53" spans="1:74">
      <c r="A53" s="623" t="s">
        <v>708</v>
      </c>
      <c r="B53" s="324">
        <v>49</v>
      </c>
      <c r="C53" s="324">
        <v>2</v>
      </c>
      <c r="D53" s="324">
        <v>3</v>
      </c>
      <c r="E53" s="691" t="s">
        <v>709</v>
      </c>
      <c r="F53" s="674">
        <v>49</v>
      </c>
      <c r="G53" s="675">
        <v>2</v>
      </c>
      <c r="H53" s="675">
        <v>3</v>
      </c>
      <c r="I53" s="691" t="s">
        <v>710</v>
      </c>
      <c r="J53" s="692">
        <v>49</v>
      </c>
      <c r="K53" s="692">
        <v>2</v>
      </c>
      <c r="L53" s="692">
        <v>48</v>
      </c>
      <c r="M53" s="693"/>
      <c r="N53" s="693"/>
      <c r="O53" s="324"/>
      <c r="P53" s="324"/>
      <c r="Q53" s="324"/>
      <c r="R53" s="324"/>
      <c r="S53" s="324"/>
      <c r="T53" s="324"/>
      <c r="U53" s="324"/>
      <c r="V53" s="324"/>
      <c r="W53" s="324"/>
      <c r="X53" s="324"/>
      <c r="Y53" s="324"/>
      <c r="Z53" s="324"/>
      <c r="AA53" s="324"/>
      <c r="AB53" s="324"/>
      <c r="AC53" s="324"/>
      <c r="AD53" s="324"/>
      <c r="AE53" s="324"/>
      <c r="AF53" s="324"/>
      <c r="AG53" s="324"/>
      <c r="AH53" s="324"/>
      <c r="AI53" s="324"/>
      <c r="AJ53" s="324"/>
      <c r="AK53" s="324"/>
      <c r="AL53" s="324"/>
      <c r="AM53" s="324"/>
      <c r="AN53" s="324"/>
      <c r="AO53" s="324"/>
      <c r="AP53" s="324"/>
      <c r="AQ53" s="324"/>
      <c r="AR53" s="324"/>
      <c r="AS53" s="324"/>
      <c r="AT53" s="324"/>
      <c r="AU53" s="324"/>
      <c r="AV53" s="324"/>
      <c r="AW53" s="324"/>
      <c r="AX53" s="324"/>
      <c r="AY53" s="324"/>
      <c r="AZ53" s="324"/>
      <c r="BA53" s="324"/>
      <c r="BB53" s="324"/>
      <c r="BH53" s="314"/>
      <c r="BI53" s="318"/>
      <c r="BJ53" s="316"/>
      <c r="BK53" s="316"/>
      <c r="BL53" s="316"/>
      <c r="BM53" s="316"/>
      <c r="BN53" s="316"/>
      <c r="BO53" s="316"/>
      <c r="BP53" s="316"/>
      <c r="BQ53" s="316"/>
      <c r="BR53" s="316"/>
      <c r="BS53" s="316"/>
      <c r="BT53" s="316"/>
      <c r="BU53" s="316"/>
      <c r="BV53" s="316"/>
    </row>
    <row r="54" spans="1:74" ht="15.75" customHeight="1">
      <c r="A54" s="623" t="s">
        <v>711</v>
      </c>
      <c r="B54" s="324">
        <v>50</v>
      </c>
      <c r="C54" s="324">
        <v>2</v>
      </c>
      <c r="D54" s="324">
        <v>4</v>
      </c>
      <c r="E54" s="694" t="s">
        <v>712</v>
      </c>
      <c r="F54" s="674">
        <v>50</v>
      </c>
      <c r="G54" s="675">
        <v>3</v>
      </c>
      <c r="H54" s="675">
        <v>5</v>
      </c>
      <c r="I54" s="694" t="s">
        <v>713</v>
      </c>
      <c r="J54" s="692">
        <v>50</v>
      </c>
      <c r="K54" s="692">
        <v>2</v>
      </c>
      <c r="L54" s="692">
        <v>32</v>
      </c>
      <c r="M54" s="660"/>
      <c r="N54" s="660"/>
      <c r="O54" s="660"/>
      <c r="P54" s="660"/>
      <c r="Q54" s="660"/>
      <c r="R54" s="660"/>
      <c r="S54" s="324"/>
      <c r="T54" s="324"/>
      <c r="U54" s="324"/>
      <c r="V54" s="324"/>
      <c r="W54" s="324"/>
      <c r="X54" s="324"/>
      <c r="Y54" s="324"/>
      <c r="Z54" s="324"/>
      <c r="AA54" s="324"/>
      <c r="AB54" s="324"/>
      <c r="AC54" s="324"/>
      <c r="AD54" s="324"/>
      <c r="AE54" s="324"/>
      <c r="AF54" s="324"/>
      <c r="AG54" s="324"/>
      <c r="AH54" s="324"/>
      <c r="AI54" s="324"/>
      <c r="AJ54" s="324"/>
      <c r="AK54" s="324"/>
      <c r="AL54" s="324"/>
      <c r="AM54" s="324"/>
      <c r="AN54" s="324"/>
      <c r="AO54" s="324"/>
      <c r="AP54" s="324"/>
      <c r="AQ54" s="324"/>
      <c r="AR54" s="324"/>
      <c r="AS54" s="324"/>
      <c r="AT54" s="324"/>
      <c r="AU54" s="324"/>
      <c r="AV54" s="324"/>
      <c r="AW54" s="324"/>
      <c r="AX54" s="324"/>
      <c r="AY54" s="324"/>
      <c r="AZ54" s="324"/>
      <c r="BA54" s="324"/>
      <c r="BB54" s="324"/>
      <c r="BH54" s="314"/>
      <c r="BI54" s="316"/>
      <c r="BJ54" s="316"/>
      <c r="BK54" s="316"/>
      <c r="BL54" s="316"/>
      <c r="BM54" s="316"/>
      <c r="BN54" s="316"/>
      <c r="BO54" s="316"/>
      <c r="BP54" s="316"/>
      <c r="BQ54" s="316"/>
      <c r="BR54" s="316"/>
      <c r="BS54" s="316"/>
      <c r="BT54" s="316"/>
      <c r="BU54" s="316"/>
      <c r="BV54" s="316"/>
    </row>
    <row r="55" spans="1:74">
      <c r="A55" s="623" t="s">
        <v>714</v>
      </c>
      <c r="B55" s="324">
        <v>51</v>
      </c>
      <c r="C55" s="324">
        <v>3</v>
      </c>
      <c r="D55" s="324">
        <v>4</v>
      </c>
      <c r="E55" s="695" t="s">
        <v>715</v>
      </c>
      <c r="F55" s="674">
        <v>51</v>
      </c>
      <c r="G55" s="675">
        <v>2</v>
      </c>
      <c r="H55" s="675">
        <v>4</v>
      </c>
      <c r="I55" s="695" t="s">
        <v>716</v>
      </c>
      <c r="J55" s="692">
        <v>51</v>
      </c>
      <c r="K55" s="692">
        <v>1.5</v>
      </c>
      <c r="L55" s="692">
        <v>40</v>
      </c>
      <c r="M55" s="696"/>
      <c r="N55" s="696"/>
      <c r="O55" s="696"/>
      <c r="P55" s="696"/>
      <c r="Q55" s="696"/>
      <c r="R55" s="696"/>
      <c r="S55" s="324"/>
      <c r="T55" s="324"/>
      <c r="U55" s="324"/>
      <c r="V55" s="324"/>
      <c r="W55" s="324"/>
      <c r="X55" s="324"/>
      <c r="Y55" s="324"/>
      <c r="Z55" s="324"/>
      <c r="AA55" s="324"/>
      <c r="AB55" s="324"/>
      <c r="AC55" s="324"/>
      <c r="AD55" s="324"/>
      <c r="AE55" s="324"/>
      <c r="AF55" s="324"/>
      <c r="AG55" s="324"/>
      <c r="AH55" s="324"/>
      <c r="AI55" s="324"/>
      <c r="AJ55" s="324"/>
      <c r="AK55" s="324"/>
      <c r="AL55" s="324"/>
      <c r="AM55" s="324"/>
      <c r="AN55" s="324"/>
      <c r="AO55" s="324"/>
      <c r="AP55" s="324"/>
      <c r="AQ55" s="324"/>
      <c r="AR55" s="324"/>
      <c r="AS55" s="324"/>
      <c r="AT55" s="324"/>
      <c r="AU55" s="324"/>
      <c r="AV55" s="324"/>
      <c r="AW55" s="324"/>
      <c r="AX55" s="324"/>
      <c r="AY55" s="324"/>
      <c r="AZ55" s="324"/>
      <c r="BA55" s="324"/>
      <c r="BB55" s="324"/>
      <c r="BH55" s="314"/>
      <c r="BI55" s="316"/>
      <c r="BJ55" s="316"/>
      <c r="BK55" s="316"/>
      <c r="BL55" s="316"/>
      <c r="BM55" s="316"/>
      <c r="BN55" s="316"/>
      <c r="BO55" s="316"/>
      <c r="BP55" s="316"/>
      <c r="BQ55" s="316"/>
      <c r="BR55" s="316"/>
      <c r="BS55" s="316"/>
      <c r="BT55" s="316"/>
      <c r="BU55" s="316"/>
      <c r="BV55" s="316"/>
    </row>
    <row r="56" spans="1:74">
      <c r="A56" s="623" t="s">
        <v>717</v>
      </c>
      <c r="B56" s="324">
        <v>52</v>
      </c>
      <c r="C56" s="324">
        <v>2</v>
      </c>
      <c r="D56" s="324">
        <v>3</v>
      </c>
      <c r="E56" s="695" t="s">
        <v>718</v>
      </c>
      <c r="F56" s="674">
        <v>52</v>
      </c>
      <c r="G56" s="675">
        <v>3</v>
      </c>
      <c r="H56" s="675">
        <v>3</v>
      </c>
      <c r="I56" s="695" t="s">
        <v>719</v>
      </c>
      <c r="J56" s="692">
        <v>52</v>
      </c>
      <c r="K56" s="692">
        <v>3</v>
      </c>
      <c r="L56" s="692">
        <v>64</v>
      </c>
      <c r="M56" s="696"/>
      <c r="N56" s="696"/>
      <c r="O56" s="696"/>
      <c r="P56" s="696"/>
      <c r="Q56" s="696"/>
      <c r="R56" s="696"/>
      <c r="S56" s="324"/>
      <c r="T56" s="324"/>
      <c r="U56" s="324"/>
      <c r="V56" s="324"/>
      <c r="W56" s="324"/>
      <c r="X56" s="324"/>
      <c r="Y56" s="324"/>
      <c r="Z56" s="324"/>
      <c r="AA56" s="324"/>
      <c r="AB56" s="324"/>
      <c r="AC56" s="324"/>
      <c r="AD56" s="324"/>
      <c r="AE56" s="324"/>
      <c r="AF56" s="324"/>
      <c r="AG56" s="324"/>
      <c r="AH56" s="324"/>
      <c r="AI56" s="324"/>
      <c r="AJ56" s="324"/>
      <c r="AK56" s="324"/>
      <c r="AL56" s="324"/>
      <c r="AM56" s="324"/>
      <c r="AN56" s="324"/>
      <c r="AO56" s="324"/>
      <c r="AP56" s="324"/>
      <c r="AQ56" s="324"/>
      <c r="AR56" s="324"/>
      <c r="AS56" s="324"/>
      <c r="AT56" s="324"/>
      <c r="AU56" s="324"/>
      <c r="AV56" s="324"/>
      <c r="AW56" s="324"/>
      <c r="AX56" s="324"/>
      <c r="AY56" s="324"/>
      <c r="AZ56" s="324"/>
      <c r="BA56" s="324"/>
      <c r="BB56" s="324"/>
      <c r="BH56" s="314"/>
      <c r="BI56" s="316"/>
      <c r="BJ56" s="316"/>
      <c r="BK56" s="316"/>
      <c r="BL56" s="316"/>
      <c r="BM56" s="316"/>
      <c r="BN56" s="316"/>
      <c r="BO56" s="316"/>
      <c r="BP56" s="316"/>
      <c r="BQ56" s="316"/>
      <c r="BR56" s="316"/>
      <c r="BS56" s="316"/>
      <c r="BT56" s="316"/>
      <c r="BU56" s="316"/>
      <c r="BV56" s="316"/>
    </row>
    <row r="57" spans="1:74">
      <c r="A57" s="623" t="s">
        <v>720</v>
      </c>
      <c r="B57" s="324">
        <v>53</v>
      </c>
      <c r="C57" s="324">
        <v>2</v>
      </c>
      <c r="D57" s="324">
        <v>3</v>
      </c>
      <c r="E57" s="695" t="s">
        <v>721</v>
      </c>
      <c r="F57" s="674">
        <v>53</v>
      </c>
      <c r="G57" s="675">
        <v>5</v>
      </c>
      <c r="H57" s="675">
        <v>90</v>
      </c>
      <c r="I57" s="695" t="s">
        <v>722</v>
      </c>
      <c r="J57" s="692">
        <v>53</v>
      </c>
      <c r="K57" s="692">
        <v>2.5</v>
      </c>
      <c r="L57" s="692">
        <v>48</v>
      </c>
      <c r="M57" s="696"/>
      <c r="N57" s="696"/>
      <c r="O57" s="696"/>
      <c r="P57" s="696"/>
      <c r="Q57" s="696"/>
      <c r="R57" s="696"/>
      <c r="S57" s="324"/>
      <c r="T57" s="324"/>
      <c r="U57" s="324"/>
      <c r="V57" s="324"/>
      <c r="W57" s="324"/>
      <c r="X57" s="324"/>
      <c r="Y57" s="324"/>
      <c r="Z57" s="324"/>
      <c r="AA57" s="324"/>
      <c r="AB57" s="324"/>
      <c r="AC57" s="324"/>
      <c r="AD57" s="324"/>
      <c r="AE57" s="324"/>
      <c r="AF57" s="324"/>
      <c r="AG57" s="324"/>
      <c r="AH57" s="324"/>
      <c r="AI57" s="324"/>
      <c r="AJ57" s="324"/>
      <c r="AK57" s="324"/>
      <c r="AL57" s="324"/>
      <c r="AM57" s="324"/>
      <c r="AN57" s="324"/>
      <c r="AO57" s="324"/>
      <c r="AP57" s="324"/>
      <c r="AQ57" s="324"/>
      <c r="AR57" s="324"/>
      <c r="AS57" s="324"/>
      <c r="AT57" s="324"/>
      <c r="AU57" s="324"/>
      <c r="AV57" s="324"/>
      <c r="AW57" s="324"/>
      <c r="AX57" s="324"/>
      <c r="AY57" s="324"/>
      <c r="AZ57" s="324"/>
      <c r="BA57" s="324"/>
      <c r="BB57" s="324"/>
      <c r="BH57" s="314"/>
      <c r="BI57" s="316"/>
      <c r="BJ57" s="316"/>
      <c r="BK57" s="316"/>
      <c r="BL57" s="316"/>
      <c r="BM57" s="316"/>
      <c r="BN57" s="316"/>
      <c r="BO57" s="316"/>
      <c r="BP57" s="316"/>
      <c r="BQ57" s="316"/>
      <c r="BR57" s="316"/>
      <c r="BS57" s="316"/>
      <c r="BT57" s="316"/>
      <c r="BU57" s="316"/>
      <c r="BV57" s="316"/>
    </row>
    <row r="58" spans="1:74">
      <c r="A58" s="623" t="s">
        <v>723</v>
      </c>
      <c r="B58" s="324">
        <v>54</v>
      </c>
      <c r="C58" s="324">
        <v>2</v>
      </c>
      <c r="D58" s="324">
        <v>3</v>
      </c>
      <c r="E58" s="695" t="s">
        <v>724</v>
      </c>
      <c r="F58" s="674">
        <v>54</v>
      </c>
      <c r="G58" s="675">
        <v>3</v>
      </c>
      <c r="H58" s="675">
        <v>6</v>
      </c>
      <c r="I58" s="695" t="s">
        <v>725</v>
      </c>
      <c r="J58" s="692">
        <v>54</v>
      </c>
      <c r="K58" s="692">
        <v>2.25</v>
      </c>
      <c r="L58" s="692">
        <v>48</v>
      </c>
      <c r="M58" s="696"/>
      <c r="N58" s="696"/>
      <c r="O58" s="696"/>
      <c r="P58" s="696"/>
      <c r="Q58" s="696"/>
      <c r="R58" s="696"/>
      <c r="S58" s="324"/>
      <c r="T58" s="324"/>
      <c r="U58" s="324"/>
      <c r="V58" s="324"/>
      <c r="W58" s="324"/>
      <c r="X58" s="324"/>
      <c r="Y58" s="324"/>
      <c r="Z58" s="324"/>
      <c r="AA58" s="324"/>
      <c r="AB58" s="324"/>
      <c r="AC58" s="324"/>
      <c r="AD58" s="324"/>
      <c r="AE58" s="324"/>
      <c r="AF58" s="324"/>
      <c r="AG58" s="324"/>
      <c r="AH58" s="324"/>
      <c r="AI58" s="324"/>
      <c r="AJ58" s="324"/>
      <c r="AK58" s="324"/>
      <c r="AL58" s="324"/>
      <c r="AM58" s="324"/>
      <c r="AN58" s="324"/>
      <c r="AO58" s="324"/>
      <c r="AP58" s="324"/>
      <c r="AQ58" s="324"/>
      <c r="AR58" s="324"/>
      <c r="AS58" s="324"/>
      <c r="AT58" s="324"/>
      <c r="AU58" s="324"/>
      <c r="AV58" s="324"/>
      <c r="AW58" s="324"/>
      <c r="AX58" s="324"/>
      <c r="AY58" s="324"/>
      <c r="AZ58" s="324"/>
      <c r="BA58" s="324"/>
      <c r="BB58" s="324"/>
      <c r="BH58" s="314"/>
      <c r="BI58" s="316"/>
      <c r="BJ58" s="316"/>
      <c r="BK58" s="316"/>
      <c r="BL58" s="316"/>
      <c r="BM58" s="316"/>
      <c r="BN58" s="316"/>
      <c r="BO58" s="316"/>
      <c r="BP58" s="316"/>
      <c r="BQ58" s="316"/>
      <c r="BR58" s="316"/>
      <c r="BS58" s="316"/>
      <c r="BT58" s="316"/>
      <c r="BU58" s="316"/>
      <c r="BV58" s="316"/>
    </row>
    <row r="59" spans="1:74">
      <c r="A59" s="623" t="s">
        <v>726</v>
      </c>
      <c r="B59" s="324">
        <v>55</v>
      </c>
      <c r="C59" s="324">
        <v>2</v>
      </c>
      <c r="D59" s="324">
        <v>4</v>
      </c>
      <c r="E59" s="695" t="s">
        <v>727</v>
      </c>
      <c r="F59" s="674">
        <v>55</v>
      </c>
      <c r="G59" s="675">
        <v>3</v>
      </c>
      <c r="H59" s="675">
        <v>5</v>
      </c>
      <c r="I59" s="695" t="s">
        <v>728</v>
      </c>
      <c r="J59" s="692">
        <v>55</v>
      </c>
      <c r="K59" s="692">
        <v>1.5</v>
      </c>
      <c r="L59" s="692">
        <v>40</v>
      </c>
      <c r="M59" s="696"/>
      <c r="N59" s="696"/>
      <c r="O59" s="696"/>
      <c r="P59" s="696"/>
      <c r="Q59" s="696"/>
      <c r="R59" s="696"/>
      <c r="S59" s="324"/>
      <c r="T59" s="324"/>
      <c r="U59" s="324"/>
      <c r="V59" s="324"/>
      <c r="W59" s="324"/>
      <c r="X59" s="324"/>
      <c r="Y59" s="324"/>
      <c r="Z59" s="324"/>
      <c r="AA59" s="324"/>
      <c r="AB59" s="324"/>
      <c r="AC59" s="324"/>
      <c r="AD59" s="324"/>
      <c r="AE59" s="324"/>
      <c r="AF59" s="324"/>
      <c r="AG59" s="324"/>
      <c r="AH59" s="324"/>
      <c r="AI59" s="324"/>
      <c r="AJ59" s="324"/>
      <c r="AK59" s="324"/>
      <c r="AL59" s="324"/>
      <c r="AM59" s="324"/>
      <c r="AN59" s="324"/>
      <c r="AO59" s="324"/>
      <c r="AP59" s="324"/>
      <c r="AQ59" s="324"/>
      <c r="AR59" s="324"/>
      <c r="AS59" s="324"/>
      <c r="AT59" s="324"/>
      <c r="AU59" s="324"/>
      <c r="AV59" s="324"/>
      <c r="AW59" s="324"/>
      <c r="AX59" s="324"/>
      <c r="AY59" s="324"/>
      <c r="AZ59" s="324"/>
      <c r="BA59" s="324"/>
      <c r="BB59" s="324"/>
      <c r="BH59" s="314"/>
      <c r="BI59" s="316"/>
      <c r="BJ59" s="316"/>
      <c r="BK59" s="316"/>
      <c r="BL59" s="316"/>
      <c r="BM59" s="316"/>
      <c r="BN59" s="316"/>
      <c r="BO59" s="316"/>
      <c r="BP59" s="316"/>
      <c r="BQ59" s="316"/>
      <c r="BR59" s="316"/>
      <c r="BS59" s="316"/>
      <c r="BT59" s="316"/>
      <c r="BU59" s="316"/>
      <c r="BV59" s="316"/>
    </row>
    <row r="60" spans="1:74">
      <c r="A60" s="623" t="s">
        <v>729</v>
      </c>
      <c r="B60" s="324">
        <v>56</v>
      </c>
      <c r="C60" s="324">
        <v>2</v>
      </c>
      <c r="D60" s="324">
        <v>3</v>
      </c>
      <c r="E60" s="695" t="s">
        <v>730</v>
      </c>
      <c r="F60" s="674">
        <v>56</v>
      </c>
      <c r="G60" s="675">
        <v>4</v>
      </c>
      <c r="H60" s="675">
        <v>240</v>
      </c>
      <c r="I60" s="695" t="s">
        <v>731</v>
      </c>
      <c r="J60" s="692">
        <v>56</v>
      </c>
      <c r="K60" s="692">
        <v>2.5</v>
      </c>
      <c r="L60" s="692">
        <v>48</v>
      </c>
      <c r="M60" s="696"/>
      <c r="N60" s="696"/>
      <c r="O60" s="696"/>
      <c r="P60" s="696"/>
      <c r="Q60" s="696"/>
      <c r="R60" s="696"/>
      <c r="S60" s="324"/>
      <c r="T60" s="324"/>
      <c r="U60" s="324"/>
      <c r="V60" s="324"/>
      <c r="W60" s="324"/>
      <c r="X60" s="324"/>
      <c r="Y60" s="324"/>
      <c r="Z60" s="324"/>
      <c r="AA60" s="324"/>
      <c r="AB60" s="324"/>
      <c r="AC60" s="324"/>
      <c r="AD60" s="324"/>
      <c r="AE60" s="324"/>
      <c r="AF60" s="324"/>
      <c r="AG60" s="324"/>
      <c r="AH60" s="324"/>
      <c r="AI60" s="324"/>
      <c r="AJ60" s="324"/>
      <c r="AK60" s="324"/>
      <c r="AL60" s="324"/>
      <c r="AM60" s="324"/>
      <c r="AN60" s="324"/>
      <c r="AO60" s="324"/>
      <c r="AP60" s="324"/>
      <c r="AQ60" s="324"/>
      <c r="AR60" s="324"/>
      <c r="AS60" s="324"/>
      <c r="AT60" s="324"/>
      <c r="AU60" s="324"/>
      <c r="AV60" s="324"/>
      <c r="AW60" s="324"/>
      <c r="AX60" s="324"/>
      <c r="AY60" s="324"/>
      <c r="AZ60" s="324"/>
      <c r="BA60" s="324"/>
      <c r="BB60" s="324"/>
      <c r="BH60" s="314"/>
      <c r="BI60" s="316"/>
      <c r="BJ60" s="316"/>
      <c r="BK60" s="316"/>
      <c r="BL60" s="316"/>
      <c r="BM60" s="316"/>
      <c r="BN60" s="316"/>
      <c r="BO60" s="316"/>
      <c r="BP60" s="316"/>
      <c r="BQ60" s="316"/>
      <c r="BR60" s="316"/>
      <c r="BS60" s="316"/>
      <c r="BT60" s="316"/>
      <c r="BU60" s="316"/>
      <c r="BV60" s="316"/>
    </row>
    <row r="61" spans="1:74">
      <c r="A61" s="623" t="s">
        <v>732</v>
      </c>
      <c r="B61" s="324">
        <v>57</v>
      </c>
      <c r="C61" s="324">
        <v>2</v>
      </c>
      <c r="D61" s="324">
        <v>6</v>
      </c>
      <c r="E61" s="695" t="s">
        <v>733</v>
      </c>
      <c r="F61" s="674">
        <v>57</v>
      </c>
      <c r="G61" s="675">
        <v>5</v>
      </c>
      <c r="H61" s="675">
        <v>5</v>
      </c>
      <c r="I61" s="695" t="s">
        <v>734</v>
      </c>
      <c r="J61" s="692">
        <v>57</v>
      </c>
      <c r="K61" s="692">
        <v>2.5</v>
      </c>
      <c r="L61" s="692">
        <v>40</v>
      </c>
      <c r="M61" s="696"/>
      <c r="N61" s="696"/>
      <c r="O61" s="696"/>
      <c r="P61" s="696"/>
      <c r="Q61" s="696"/>
      <c r="R61" s="696"/>
      <c r="S61" s="324"/>
      <c r="T61" s="324"/>
      <c r="U61" s="324"/>
      <c r="V61" s="324"/>
      <c r="W61" s="324"/>
      <c r="X61" s="324"/>
      <c r="Y61" s="324"/>
      <c r="Z61" s="324"/>
      <c r="AA61" s="324"/>
      <c r="AB61" s="324"/>
      <c r="AC61" s="324"/>
      <c r="AD61" s="324"/>
      <c r="AE61" s="324"/>
      <c r="AF61" s="324"/>
      <c r="AG61" s="324"/>
      <c r="AH61" s="324"/>
      <c r="AI61" s="324"/>
      <c r="AJ61" s="324"/>
      <c r="AK61" s="324"/>
      <c r="AL61" s="324"/>
      <c r="AM61" s="324"/>
      <c r="AN61" s="324"/>
      <c r="AO61" s="324"/>
      <c r="AP61" s="324"/>
      <c r="AQ61" s="324"/>
      <c r="AR61" s="324"/>
      <c r="AS61" s="324"/>
      <c r="AT61" s="324"/>
      <c r="AU61" s="324"/>
      <c r="AV61" s="324"/>
      <c r="AW61" s="324"/>
      <c r="AX61" s="324"/>
      <c r="AY61" s="324"/>
      <c r="AZ61" s="324"/>
      <c r="BA61" s="324"/>
      <c r="BB61" s="324"/>
      <c r="BH61" s="314"/>
      <c r="BI61" s="316"/>
      <c r="BJ61" s="316"/>
      <c r="BK61" s="316"/>
      <c r="BL61" s="316"/>
      <c r="BM61" s="316"/>
      <c r="BN61" s="316"/>
      <c r="BO61" s="316"/>
      <c r="BP61" s="316"/>
      <c r="BQ61" s="316"/>
      <c r="BR61" s="316"/>
      <c r="BS61" s="316"/>
      <c r="BT61" s="316"/>
      <c r="BU61" s="316"/>
      <c r="BV61" s="316"/>
    </row>
    <row r="62" spans="1:74">
      <c r="A62" s="623" t="s">
        <v>735</v>
      </c>
      <c r="B62" s="324">
        <v>58</v>
      </c>
      <c r="C62" s="324">
        <v>2</v>
      </c>
      <c r="D62" s="324">
        <v>4</v>
      </c>
      <c r="E62" s="695" t="s">
        <v>736</v>
      </c>
      <c r="F62" s="674">
        <v>58</v>
      </c>
      <c r="G62" s="675">
        <v>3</v>
      </c>
      <c r="H62" s="675">
        <v>4</v>
      </c>
      <c r="I62" s="695" t="s">
        <v>737</v>
      </c>
      <c r="J62" s="692">
        <v>58</v>
      </c>
      <c r="K62" s="692">
        <v>2.5</v>
      </c>
      <c r="L62" s="692">
        <v>48</v>
      </c>
      <c r="M62" s="696"/>
      <c r="N62" s="696"/>
      <c r="O62" s="696"/>
      <c r="P62" s="696"/>
      <c r="Q62" s="696"/>
      <c r="R62" s="696"/>
      <c r="S62" s="324"/>
      <c r="T62" s="324"/>
      <c r="U62" s="324"/>
      <c r="V62" s="324"/>
      <c r="W62" s="324"/>
      <c r="X62" s="324"/>
      <c r="Y62" s="324"/>
      <c r="Z62" s="324"/>
      <c r="AA62" s="324"/>
      <c r="AB62" s="324"/>
      <c r="AC62" s="324"/>
      <c r="AD62" s="324"/>
      <c r="AE62" s="324"/>
      <c r="AF62" s="324"/>
      <c r="AG62" s="324"/>
      <c r="AH62" s="324"/>
      <c r="AI62" s="324"/>
      <c r="AJ62" s="324"/>
      <c r="AK62" s="324"/>
      <c r="AL62" s="324"/>
      <c r="AM62" s="324"/>
      <c r="AN62" s="324"/>
      <c r="AO62" s="324"/>
      <c r="AP62" s="324"/>
      <c r="AQ62" s="324"/>
      <c r="AR62" s="324"/>
      <c r="AS62" s="324"/>
      <c r="AT62" s="324"/>
      <c r="AU62" s="324"/>
      <c r="AV62" s="324"/>
      <c r="AW62" s="324"/>
      <c r="AX62" s="324"/>
      <c r="AY62" s="324"/>
      <c r="AZ62" s="324"/>
      <c r="BA62" s="324"/>
      <c r="BB62" s="324"/>
      <c r="BH62" s="314"/>
      <c r="BI62" s="316"/>
      <c r="BJ62" s="316"/>
      <c r="BK62" s="316"/>
      <c r="BL62" s="316"/>
      <c r="BM62" s="316"/>
      <c r="BN62" s="316"/>
      <c r="BO62" s="316"/>
      <c r="BP62" s="316"/>
      <c r="BQ62" s="316"/>
      <c r="BR62" s="316"/>
      <c r="BS62" s="316"/>
      <c r="BT62" s="316"/>
      <c r="BU62" s="316"/>
      <c r="BV62" s="316"/>
    </row>
    <row r="63" spans="1:74">
      <c r="A63" s="623" t="s">
        <v>738</v>
      </c>
      <c r="B63" s="324">
        <v>59</v>
      </c>
      <c r="C63" s="324">
        <v>3</v>
      </c>
      <c r="D63" s="324">
        <v>4</v>
      </c>
      <c r="E63" s="695" t="s">
        <v>739</v>
      </c>
      <c r="F63" s="674">
        <v>59</v>
      </c>
      <c r="G63" s="675">
        <v>4</v>
      </c>
      <c r="H63" s="675">
        <v>4</v>
      </c>
      <c r="I63" s="695" t="s">
        <v>740</v>
      </c>
      <c r="J63" s="692">
        <v>59</v>
      </c>
      <c r="K63" s="692">
        <v>3</v>
      </c>
      <c r="L63" s="692">
        <v>16</v>
      </c>
      <c r="M63" s="696"/>
      <c r="N63" s="696"/>
      <c r="O63" s="696"/>
      <c r="P63" s="696"/>
      <c r="Q63" s="696"/>
      <c r="R63" s="696"/>
      <c r="S63" s="324"/>
      <c r="T63" s="324"/>
      <c r="U63" s="324"/>
      <c r="V63" s="324"/>
      <c r="W63" s="324"/>
      <c r="X63" s="324"/>
      <c r="Y63" s="324"/>
      <c r="Z63" s="324"/>
      <c r="AA63" s="324"/>
      <c r="AB63" s="324"/>
      <c r="AC63" s="324"/>
      <c r="AD63" s="324"/>
      <c r="AE63" s="324"/>
      <c r="AF63" s="324"/>
      <c r="AG63" s="324"/>
      <c r="AH63" s="324"/>
      <c r="AI63" s="324"/>
      <c r="AJ63" s="324"/>
      <c r="AK63" s="324"/>
      <c r="AL63" s="324"/>
      <c r="AM63" s="324"/>
      <c r="AN63" s="324"/>
      <c r="AO63" s="324"/>
      <c r="AP63" s="324"/>
      <c r="AQ63" s="324"/>
      <c r="AR63" s="324"/>
      <c r="AS63" s="324"/>
      <c r="AT63" s="324"/>
      <c r="AU63" s="324"/>
      <c r="AV63" s="324"/>
      <c r="AW63" s="324"/>
      <c r="AX63" s="324"/>
      <c r="AY63" s="324"/>
      <c r="AZ63" s="324"/>
      <c r="BA63" s="324"/>
      <c r="BB63" s="324"/>
      <c r="BH63" s="314"/>
      <c r="BI63" s="316"/>
      <c r="BJ63" s="316"/>
      <c r="BK63" s="316"/>
      <c r="BL63" s="316"/>
      <c r="BM63" s="316"/>
      <c r="BN63" s="316"/>
      <c r="BO63" s="316"/>
      <c r="BP63" s="316"/>
      <c r="BQ63" s="316"/>
      <c r="BR63" s="316"/>
      <c r="BS63" s="316"/>
      <c r="BT63" s="316"/>
      <c r="BU63" s="316"/>
      <c r="BV63" s="316"/>
    </row>
    <row r="64" spans="1:74">
      <c r="A64" s="623" t="s">
        <v>741</v>
      </c>
      <c r="B64" s="324">
        <v>60</v>
      </c>
      <c r="C64" s="324">
        <v>2</v>
      </c>
      <c r="D64" s="324">
        <v>3</v>
      </c>
      <c r="E64" s="695" t="s">
        <v>742</v>
      </c>
      <c r="F64" s="674">
        <v>60</v>
      </c>
      <c r="G64" s="675">
        <v>3</v>
      </c>
      <c r="H64" s="675">
        <v>10</v>
      </c>
      <c r="I64" s="695" t="s">
        <v>743</v>
      </c>
      <c r="J64" s="692">
        <v>60</v>
      </c>
      <c r="K64" s="692">
        <v>2.25</v>
      </c>
      <c r="L64" s="692">
        <v>24</v>
      </c>
      <c r="M64" s="696"/>
      <c r="N64" s="696"/>
      <c r="O64" s="696"/>
      <c r="P64" s="696"/>
      <c r="Q64" s="696"/>
      <c r="R64" s="696"/>
      <c r="S64" s="324"/>
      <c r="T64" s="324"/>
      <c r="U64" s="324"/>
      <c r="V64" s="324"/>
      <c r="W64" s="324"/>
      <c r="X64" s="324"/>
      <c r="Y64" s="324"/>
      <c r="Z64" s="324"/>
      <c r="AA64" s="324"/>
      <c r="AB64" s="324"/>
      <c r="AC64" s="324"/>
      <c r="AD64" s="324"/>
      <c r="AE64" s="324"/>
      <c r="AF64" s="324"/>
      <c r="AG64" s="324"/>
      <c r="AH64" s="324"/>
      <c r="AI64" s="324"/>
      <c r="AJ64" s="324"/>
      <c r="AK64" s="324"/>
      <c r="AL64" s="324"/>
      <c r="AM64" s="324"/>
      <c r="AN64" s="324"/>
      <c r="AO64" s="324"/>
      <c r="AP64" s="324"/>
      <c r="AQ64" s="324"/>
      <c r="AR64" s="324"/>
      <c r="AS64" s="324"/>
      <c r="AT64" s="324"/>
      <c r="AU64" s="324"/>
      <c r="AV64" s="324"/>
      <c r="AW64" s="324"/>
      <c r="AX64" s="324"/>
      <c r="AY64" s="324"/>
      <c r="AZ64" s="324"/>
      <c r="BA64" s="324"/>
      <c r="BB64" s="324"/>
      <c r="BH64" s="314"/>
      <c r="BI64" s="316"/>
      <c r="BJ64" s="316"/>
      <c r="BK64" s="316"/>
      <c r="BL64" s="316"/>
      <c r="BM64" s="316"/>
      <c r="BN64" s="316"/>
      <c r="BO64" s="316"/>
      <c r="BP64" s="316"/>
      <c r="BQ64" s="316"/>
      <c r="BR64" s="316"/>
      <c r="BS64" s="316"/>
      <c r="BT64" s="316"/>
      <c r="BU64" s="316"/>
      <c r="BV64" s="316"/>
    </row>
    <row r="65" spans="1:74">
      <c r="A65" s="623" t="s">
        <v>744</v>
      </c>
      <c r="B65" s="324">
        <v>61</v>
      </c>
      <c r="C65" s="324">
        <v>3</v>
      </c>
      <c r="D65" s="324">
        <v>4</v>
      </c>
      <c r="E65" s="695" t="s">
        <v>745</v>
      </c>
      <c r="F65" s="674">
        <v>61</v>
      </c>
      <c r="G65" s="675">
        <v>3</v>
      </c>
      <c r="H65" s="675">
        <v>3</v>
      </c>
      <c r="I65" s="695" t="s">
        <v>746</v>
      </c>
      <c r="J65" s="692">
        <v>61</v>
      </c>
      <c r="K65" s="692">
        <v>4</v>
      </c>
      <c r="L65" s="692">
        <v>64</v>
      </c>
      <c r="M65" s="696"/>
      <c r="N65" s="696"/>
      <c r="O65" s="696"/>
      <c r="P65" s="696"/>
      <c r="Q65" s="696"/>
      <c r="R65" s="696"/>
      <c r="S65" s="324"/>
      <c r="T65" s="324"/>
      <c r="U65" s="324"/>
      <c r="V65" s="324"/>
      <c r="W65" s="324"/>
      <c r="X65" s="324"/>
      <c r="Y65" s="324"/>
      <c r="Z65" s="324"/>
      <c r="AA65" s="324"/>
      <c r="AB65" s="324"/>
      <c r="AC65" s="324"/>
      <c r="AD65" s="324"/>
      <c r="AE65" s="324"/>
      <c r="AF65" s="324"/>
      <c r="AG65" s="324"/>
      <c r="AH65" s="324"/>
      <c r="AI65" s="324"/>
      <c r="AJ65" s="324"/>
      <c r="AK65" s="324"/>
      <c r="AL65" s="324"/>
      <c r="AM65" s="324"/>
      <c r="AN65" s="324"/>
      <c r="AO65" s="324"/>
      <c r="AP65" s="324"/>
      <c r="AQ65" s="324"/>
      <c r="AR65" s="324"/>
      <c r="AS65" s="324"/>
      <c r="AT65" s="324"/>
      <c r="AU65" s="324"/>
      <c r="AV65" s="324"/>
      <c r="AW65" s="324"/>
      <c r="AX65" s="324"/>
      <c r="AY65" s="324"/>
      <c r="AZ65" s="324"/>
      <c r="BA65" s="324"/>
      <c r="BB65" s="324"/>
      <c r="BH65" s="314"/>
      <c r="BI65" s="316"/>
      <c r="BJ65" s="316"/>
      <c r="BK65" s="316"/>
      <c r="BL65" s="316"/>
      <c r="BM65" s="316"/>
      <c r="BN65" s="316"/>
      <c r="BO65" s="316"/>
      <c r="BP65" s="316"/>
      <c r="BQ65" s="316"/>
      <c r="BR65" s="316"/>
      <c r="BS65" s="316"/>
      <c r="BT65" s="316"/>
      <c r="BU65" s="316"/>
      <c r="BV65" s="316"/>
    </row>
    <row r="66" spans="1:74">
      <c r="A66" s="623" t="s">
        <v>747</v>
      </c>
      <c r="B66" s="324">
        <v>62</v>
      </c>
      <c r="C66" s="324">
        <v>2</v>
      </c>
      <c r="D66" s="324">
        <v>4</v>
      </c>
      <c r="E66" s="695" t="s">
        <v>748</v>
      </c>
      <c r="F66" s="674">
        <v>62</v>
      </c>
      <c r="G66" s="675">
        <v>3</v>
      </c>
      <c r="H66" s="675">
        <v>5</v>
      </c>
      <c r="I66" s="695" t="s">
        <v>749</v>
      </c>
      <c r="J66" s="692">
        <v>62</v>
      </c>
      <c r="K66" s="692">
        <v>1.25</v>
      </c>
      <c r="L66" s="692">
        <v>16</v>
      </c>
      <c r="M66" s="696"/>
      <c r="N66" s="696"/>
      <c r="O66" s="696"/>
      <c r="P66" s="696"/>
      <c r="Q66" s="696"/>
      <c r="R66" s="696"/>
      <c r="S66" s="324"/>
      <c r="T66" s="324"/>
      <c r="U66" s="324"/>
      <c r="V66" s="324"/>
      <c r="W66" s="324"/>
      <c r="X66" s="324"/>
      <c r="Y66" s="324"/>
      <c r="Z66" s="324"/>
      <c r="AA66" s="324"/>
      <c r="AB66" s="324"/>
      <c r="AC66" s="324"/>
      <c r="AD66" s="324"/>
      <c r="AE66" s="324"/>
      <c r="AF66" s="324"/>
      <c r="AG66" s="324"/>
      <c r="AH66" s="324"/>
      <c r="AI66" s="324"/>
      <c r="AJ66" s="324"/>
      <c r="AK66" s="324"/>
      <c r="AL66" s="324"/>
      <c r="AM66" s="324"/>
      <c r="AN66" s="324"/>
      <c r="AO66" s="324"/>
      <c r="AP66" s="324"/>
      <c r="AQ66" s="324"/>
      <c r="AR66" s="324"/>
      <c r="AS66" s="324"/>
      <c r="AT66" s="324"/>
      <c r="AU66" s="324"/>
      <c r="AV66" s="324"/>
      <c r="AW66" s="324"/>
      <c r="AX66" s="324"/>
      <c r="AY66" s="324"/>
      <c r="AZ66" s="324"/>
      <c r="BA66" s="324"/>
      <c r="BB66" s="324"/>
      <c r="BH66" s="314"/>
      <c r="BI66" s="316"/>
      <c r="BJ66" s="316"/>
      <c r="BK66" s="316"/>
      <c r="BL66" s="316"/>
      <c r="BM66" s="316"/>
      <c r="BN66" s="316"/>
      <c r="BO66" s="316"/>
      <c r="BP66" s="316"/>
      <c r="BQ66" s="316"/>
      <c r="BR66" s="316"/>
      <c r="BS66" s="316"/>
      <c r="BT66" s="316"/>
      <c r="BU66" s="316"/>
      <c r="BV66" s="316"/>
    </row>
    <row r="67" spans="1:74">
      <c r="A67" s="623" t="s">
        <v>750</v>
      </c>
      <c r="B67" s="324">
        <v>63</v>
      </c>
      <c r="C67" s="324">
        <v>2</v>
      </c>
      <c r="D67" s="324">
        <v>3</v>
      </c>
      <c r="E67" s="695" t="s">
        <v>751</v>
      </c>
      <c r="F67" s="674">
        <v>63</v>
      </c>
      <c r="G67" s="675">
        <v>2</v>
      </c>
      <c r="H67" s="675">
        <v>3</v>
      </c>
      <c r="I67" s="695" t="s">
        <v>752</v>
      </c>
      <c r="J67" s="692">
        <v>63</v>
      </c>
      <c r="K67" s="692">
        <v>2</v>
      </c>
      <c r="L67" s="692">
        <v>32</v>
      </c>
      <c r="M67" s="696"/>
      <c r="N67" s="696"/>
      <c r="O67" s="696"/>
      <c r="P67" s="696"/>
      <c r="Q67" s="696"/>
      <c r="R67" s="696"/>
      <c r="S67" s="324"/>
      <c r="T67" s="324"/>
      <c r="U67" s="324"/>
      <c r="V67" s="324"/>
      <c r="W67" s="324"/>
      <c r="X67" s="324"/>
      <c r="Y67" s="324"/>
      <c r="Z67" s="324"/>
      <c r="AA67" s="324"/>
      <c r="AB67" s="324"/>
      <c r="AC67" s="324"/>
      <c r="AD67" s="324"/>
      <c r="AE67" s="324"/>
      <c r="AF67" s="324"/>
      <c r="AG67" s="324"/>
      <c r="AH67" s="324"/>
      <c r="AI67" s="324"/>
      <c r="AJ67" s="324"/>
      <c r="AK67" s="324"/>
      <c r="AL67" s="324"/>
      <c r="AM67" s="324"/>
      <c r="AN67" s="324"/>
      <c r="AO67" s="324"/>
      <c r="AP67" s="324"/>
      <c r="AQ67" s="324"/>
      <c r="AR67" s="324"/>
      <c r="AS67" s="324"/>
      <c r="AT67" s="324"/>
      <c r="AU67" s="324"/>
      <c r="AV67" s="324"/>
      <c r="AW67" s="324"/>
      <c r="AX67" s="324"/>
      <c r="AY67" s="324"/>
      <c r="AZ67" s="324"/>
      <c r="BA67" s="324"/>
      <c r="BB67" s="324"/>
      <c r="BH67" s="314"/>
      <c r="BI67" s="316"/>
      <c r="BJ67" s="316"/>
      <c r="BK67" s="316"/>
      <c r="BL67" s="316"/>
      <c r="BM67" s="316"/>
      <c r="BN67" s="316"/>
      <c r="BO67" s="316"/>
      <c r="BP67" s="316"/>
      <c r="BQ67" s="316"/>
      <c r="BR67" s="316"/>
      <c r="BS67" s="316"/>
      <c r="BT67" s="316"/>
      <c r="BU67" s="316"/>
      <c r="BV67" s="316"/>
    </row>
    <row r="68" spans="1:74">
      <c r="A68" s="623" t="s">
        <v>753</v>
      </c>
      <c r="B68" s="324">
        <v>64</v>
      </c>
      <c r="C68" s="324">
        <v>2</v>
      </c>
      <c r="D68" s="324">
        <v>3</v>
      </c>
      <c r="E68" s="695" t="s">
        <v>754</v>
      </c>
      <c r="F68" s="674">
        <v>64</v>
      </c>
      <c r="G68" s="692">
        <v>5</v>
      </c>
      <c r="H68" s="692">
        <v>75</v>
      </c>
      <c r="I68" s="695" t="s">
        <v>755</v>
      </c>
      <c r="J68" s="692">
        <v>64</v>
      </c>
      <c r="K68" s="692">
        <v>3.5</v>
      </c>
      <c r="L68" s="692">
        <v>56</v>
      </c>
      <c r="M68" s="696"/>
      <c r="N68" s="696"/>
      <c r="O68" s="696"/>
      <c r="P68" s="696"/>
      <c r="Q68" s="696"/>
      <c r="R68" s="696"/>
      <c r="S68" s="324"/>
      <c r="T68" s="324"/>
      <c r="U68" s="324"/>
      <c r="V68" s="324"/>
      <c r="W68" s="324"/>
      <c r="X68" s="324"/>
      <c r="Y68" s="324"/>
      <c r="Z68" s="324"/>
      <c r="AA68" s="324"/>
      <c r="AB68" s="324"/>
      <c r="AC68" s="324"/>
      <c r="AD68" s="324"/>
      <c r="AE68" s="324"/>
      <c r="AF68" s="324"/>
      <c r="AG68" s="324"/>
      <c r="AH68" s="324"/>
      <c r="AI68" s="324"/>
      <c r="AJ68" s="324"/>
      <c r="AK68" s="324"/>
      <c r="AL68" s="324"/>
      <c r="AM68" s="324"/>
      <c r="AN68" s="324"/>
      <c r="AO68" s="324"/>
      <c r="AP68" s="324"/>
      <c r="AQ68" s="324"/>
      <c r="AR68" s="324"/>
      <c r="AS68" s="324"/>
      <c r="AT68" s="324"/>
      <c r="AU68" s="324"/>
      <c r="AV68" s="324"/>
      <c r="AW68" s="324"/>
      <c r="AX68" s="324"/>
      <c r="AY68" s="324"/>
      <c r="AZ68" s="324"/>
      <c r="BA68" s="324"/>
      <c r="BB68" s="324"/>
      <c r="BH68" s="314"/>
      <c r="BI68" s="316"/>
      <c r="BJ68" s="316"/>
      <c r="BK68" s="316"/>
      <c r="BL68" s="316"/>
      <c r="BM68" s="316"/>
      <c r="BN68" s="316"/>
      <c r="BO68" s="316"/>
      <c r="BP68" s="316"/>
      <c r="BQ68" s="316"/>
      <c r="BR68" s="316"/>
      <c r="BS68" s="316"/>
      <c r="BT68" s="316"/>
      <c r="BU68" s="316"/>
      <c r="BV68" s="316"/>
    </row>
    <row r="69" spans="1:74">
      <c r="A69" s="623" t="s">
        <v>756</v>
      </c>
      <c r="B69" s="324">
        <v>65</v>
      </c>
      <c r="C69" s="324">
        <v>3</v>
      </c>
      <c r="D69" s="324">
        <v>4</v>
      </c>
      <c r="E69" s="695" t="s">
        <v>757</v>
      </c>
      <c r="F69" s="674">
        <v>65</v>
      </c>
      <c r="G69" s="692">
        <v>2</v>
      </c>
      <c r="H69" s="692">
        <v>180</v>
      </c>
      <c r="I69" s="695" t="s">
        <v>758</v>
      </c>
      <c r="J69" s="692">
        <v>65</v>
      </c>
      <c r="K69" s="692">
        <v>3.5</v>
      </c>
      <c r="L69" s="692">
        <v>64</v>
      </c>
      <c r="M69" s="696"/>
      <c r="N69" s="696"/>
      <c r="O69" s="696"/>
      <c r="P69" s="696"/>
      <c r="Q69" s="696"/>
      <c r="R69" s="696"/>
      <c r="S69" s="324"/>
      <c r="T69" s="324"/>
      <c r="U69" s="324"/>
      <c r="V69" s="324"/>
      <c r="W69" s="324"/>
      <c r="X69" s="324"/>
      <c r="Y69" s="324"/>
      <c r="Z69" s="324"/>
      <c r="AA69" s="324"/>
      <c r="AB69" s="324"/>
      <c r="AC69" s="324"/>
      <c r="AD69" s="324"/>
      <c r="AE69" s="324"/>
      <c r="AF69" s="324"/>
      <c r="AG69" s="324"/>
      <c r="AH69" s="324"/>
      <c r="AI69" s="324"/>
      <c r="AJ69" s="324"/>
      <c r="AK69" s="324"/>
      <c r="AL69" s="324"/>
      <c r="AM69" s="324"/>
      <c r="AN69" s="324"/>
      <c r="AO69" s="324"/>
      <c r="AP69" s="324"/>
      <c r="AQ69" s="324"/>
      <c r="AR69" s="324"/>
      <c r="AS69" s="324"/>
      <c r="AT69" s="324"/>
      <c r="AU69" s="324"/>
      <c r="AV69" s="324"/>
      <c r="AW69" s="324"/>
      <c r="AX69" s="324"/>
      <c r="AY69" s="324"/>
      <c r="AZ69" s="324"/>
      <c r="BA69" s="324"/>
      <c r="BB69" s="324"/>
      <c r="BH69" s="314"/>
      <c r="BI69" s="316"/>
      <c r="BJ69" s="316"/>
      <c r="BK69" s="316"/>
      <c r="BL69" s="316"/>
      <c r="BM69" s="316"/>
      <c r="BN69" s="316"/>
      <c r="BO69" s="316"/>
      <c r="BP69" s="316"/>
      <c r="BQ69" s="316"/>
      <c r="BR69" s="316"/>
      <c r="BS69" s="316"/>
      <c r="BT69" s="316"/>
      <c r="BU69" s="316"/>
      <c r="BV69" s="316"/>
    </row>
    <row r="70" spans="1:74">
      <c r="A70" s="623" t="s">
        <v>759</v>
      </c>
      <c r="B70" s="324">
        <v>66</v>
      </c>
      <c r="C70" s="324">
        <v>2</v>
      </c>
      <c r="D70" s="324">
        <v>3</v>
      </c>
      <c r="E70" s="695" t="s">
        <v>760</v>
      </c>
      <c r="F70" s="674">
        <v>66</v>
      </c>
      <c r="G70" s="692">
        <v>5</v>
      </c>
      <c r="H70" s="692">
        <v>120</v>
      </c>
      <c r="I70" s="695" t="s">
        <v>761</v>
      </c>
      <c r="J70" s="692">
        <v>66</v>
      </c>
      <c r="K70" s="692">
        <v>2.25</v>
      </c>
      <c r="L70" s="692">
        <v>32</v>
      </c>
      <c r="M70" s="696"/>
      <c r="N70" s="696"/>
      <c r="O70" s="696"/>
      <c r="P70" s="696"/>
      <c r="Q70" s="696"/>
      <c r="R70" s="696"/>
      <c r="S70" s="324"/>
      <c r="T70" s="324"/>
      <c r="U70" s="324"/>
      <c r="V70" s="324"/>
      <c r="W70" s="324"/>
      <c r="X70" s="324"/>
      <c r="Y70" s="324"/>
      <c r="Z70" s="324"/>
      <c r="AA70" s="324"/>
      <c r="AB70" s="324"/>
      <c r="AC70" s="324"/>
      <c r="AD70" s="324"/>
      <c r="AE70" s="324"/>
      <c r="AF70" s="324"/>
      <c r="AG70" s="324"/>
      <c r="AH70" s="324"/>
      <c r="AI70" s="324"/>
      <c r="AJ70" s="324"/>
      <c r="AK70" s="324"/>
      <c r="AL70" s="324"/>
      <c r="AM70" s="324"/>
      <c r="AN70" s="324"/>
      <c r="AO70" s="324"/>
      <c r="AP70" s="324"/>
      <c r="AQ70" s="324"/>
      <c r="AR70" s="324"/>
      <c r="AS70" s="324"/>
      <c r="AT70" s="324"/>
      <c r="AU70" s="324"/>
      <c r="AV70" s="324"/>
      <c r="AW70" s="324"/>
      <c r="AX70" s="324"/>
      <c r="AY70" s="324"/>
      <c r="AZ70" s="324"/>
      <c r="BA70" s="324"/>
      <c r="BB70" s="324"/>
      <c r="BH70" s="314"/>
      <c r="BI70" s="316"/>
      <c r="BJ70" s="316"/>
      <c r="BK70" s="316"/>
      <c r="BL70" s="316"/>
      <c r="BM70" s="316"/>
      <c r="BN70" s="316"/>
      <c r="BO70" s="316"/>
      <c r="BP70" s="316"/>
      <c r="BQ70" s="316"/>
      <c r="BR70" s="316"/>
      <c r="BS70" s="316"/>
      <c r="BT70" s="316"/>
      <c r="BU70" s="316"/>
      <c r="BV70" s="316"/>
    </row>
    <row r="71" spans="1:74">
      <c r="A71" s="623" t="s">
        <v>762</v>
      </c>
      <c r="B71" s="324">
        <v>67</v>
      </c>
      <c r="C71" s="324">
        <v>2</v>
      </c>
      <c r="D71" s="324">
        <v>3</v>
      </c>
      <c r="E71" s="695" t="s">
        <v>763</v>
      </c>
      <c r="F71" s="674">
        <v>67</v>
      </c>
      <c r="G71" s="692">
        <v>3</v>
      </c>
      <c r="H71" s="692">
        <v>90</v>
      </c>
      <c r="I71" s="695" t="s">
        <v>764</v>
      </c>
      <c r="J71" s="692">
        <v>67</v>
      </c>
      <c r="K71" s="692">
        <v>2</v>
      </c>
      <c r="L71" s="692">
        <v>48</v>
      </c>
      <c r="M71" s="696"/>
      <c r="N71" s="696"/>
      <c r="O71" s="696"/>
      <c r="P71" s="696"/>
      <c r="Q71" s="696"/>
      <c r="R71" s="696"/>
      <c r="S71" s="324"/>
      <c r="T71" s="324"/>
      <c r="U71" s="324"/>
      <c r="V71" s="324"/>
      <c r="W71" s="324"/>
      <c r="X71" s="324"/>
      <c r="Y71" s="324"/>
      <c r="Z71" s="324"/>
      <c r="AA71" s="324"/>
      <c r="AB71" s="324"/>
      <c r="AC71" s="324"/>
      <c r="AD71" s="324"/>
      <c r="AE71" s="324"/>
      <c r="AF71" s="324"/>
      <c r="AG71" s="324"/>
      <c r="AH71" s="324"/>
      <c r="AI71" s="324"/>
      <c r="AJ71" s="324"/>
      <c r="AK71" s="324"/>
      <c r="AL71" s="324"/>
      <c r="AM71" s="324"/>
      <c r="AN71" s="324"/>
      <c r="AO71" s="324"/>
      <c r="AP71" s="324"/>
      <c r="AQ71" s="324"/>
      <c r="AR71" s="324"/>
      <c r="AS71" s="324"/>
      <c r="AT71" s="324"/>
      <c r="AU71" s="324"/>
      <c r="AV71" s="324"/>
      <c r="AW71" s="324"/>
      <c r="AX71" s="324"/>
      <c r="AY71" s="324"/>
      <c r="AZ71" s="324"/>
      <c r="BA71" s="324"/>
      <c r="BB71" s="324"/>
      <c r="BH71" s="314"/>
      <c r="BI71" s="316"/>
      <c r="BJ71" s="316"/>
      <c r="BK71" s="316"/>
      <c r="BL71" s="316"/>
      <c r="BM71" s="316"/>
      <c r="BN71" s="316"/>
      <c r="BO71" s="316"/>
      <c r="BP71" s="316"/>
      <c r="BQ71" s="316"/>
      <c r="BR71" s="316"/>
      <c r="BS71" s="316"/>
      <c r="BT71" s="316"/>
      <c r="BU71" s="316"/>
      <c r="BV71" s="316"/>
    </row>
    <row r="72" spans="1:74">
      <c r="A72" s="623" t="s">
        <v>765</v>
      </c>
      <c r="B72" s="324">
        <v>68</v>
      </c>
      <c r="C72" s="324">
        <v>3</v>
      </c>
      <c r="D72" s="324">
        <v>4</v>
      </c>
      <c r="E72" s="695" t="s">
        <v>766</v>
      </c>
      <c r="F72" s="674">
        <v>68</v>
      </c>
      <c r="G72" s="692">
        <v>6</v>
      </c>
      <c r="H72" s="692">
        <v>120</v>
      </c>
      <c r="I72" s="695" t="s">
        <v>767</v>
      </c>
      <c r="J72" s="692">
        <v>68</v>
      </c>
      <c r="K72" s="692">
        <v>2.25</v>
      </c>
      <c r="L72" s="692">
        <v>24</v>
      </c>
      <c r="M72" s="696"/>
      <c r="N72" s="696"/>
      <c r="O72" s="696"/>
      <c r="P72" s="696"/>
      <c r="Q72" s="696"/>
      <c r="R72" s="696"/>
      <c r="S72" s="324"/>
      <c r="T72" s="324"/>
      <c r="U72" s="324"/>
      <c r="V72" s="324"/>
      <c r="W72" s="324"/>
      <c r="X72" s="324"/>
      <c r="Y72" s="324"/>
      <c r="Z72" s="324"/>
      <c r="AA72" s="324"/>
      <c r="AB72" s="324"/>
      <c r="AC72" s="324"/>
      <c r="AD72" s="324"/>
      <c r="AE72" s="324"/>
      <c r="AF72" s="324"/>
      <c r="AG72" s="324"/>
      <c r="AH72" s="324"/>
      <c r="AI72" s="324"/>
      <c r="AJ72" s="324"/>
      <c r="AK72" s="324"/>
      <c r="AL72" s="324"/>
      <c r="AM72" s="324"/>
      <c r="AN72" s="324"/>
      <c r="AO72" s="324"/>
      <c r="AP72" s="324"/>
      <c r="AQ72" s="324"/>
      <c r="AR72" s="324"/>
      <c r="AS72" s="324"/>
      <c r="AT72" s="324"/>
      <c r="AU72" s="324"/>
      <c r="AV72" s="324"/>
      <c r="AW72" s="324"/>
      <c r="AX72" s="324"/>
      <c r="AY72" s="324"/>
      <c r="AZ72" s="324"/>
      <c r="BA72" s="324"/>
      <c r="BB72" s="324"/>
      <c r="BH72" s="314"/>
      <c r="BI72" s="316"/>
      <c r="BJ72" s="316"/>
      <c r="BK72" s="316"/>
      <c r="BL72" s="316"/>
      <c r="BM72" s="316"/>
      <c r="BN72" s="316"/>
      <c r="BO72" s="316"/>
      <c r="BP72" s="316"/>
      <c r="BQ72" s="316"/>
      <c r="BR72" s="316"/>
      <c r="BS72" s="316"/>
      <c r="BT72" s="316"/>
      <c r="BU72" s="316"/>
      <c r="BV72" s="316"/>
    </row>
    <row r="73" spans="1:74">
      <c r="A73" s="623" t="s">
        <v>768</v>
      </c>
      <c r="B73" s="324">
        <v>69</v>
      </c>
      <c r="C73" s="324">
        <v>2</v>
      </c>
      <c r="D73" s="324">
        <v>3</v>
      </c>
      <c r="E73" s="695" t="s">
        <v>769</v>
      </c>
      <c r="F73" s="674">
        <v>69</v>
      </c>
      <c r="G73" s="692">
        <v>3</v>
      </c>
      <c r="H73" s="692">
        <v>3</v>
      </c>
      <c r="I73" s="695" t="s">
        <v>770</v>
      </c>
      <c r="J73" s="692">
        <v>69</v>
      </c>
      <c r="K73" s="692">
        <v>1.25</v>
      </c>
      <c r="L73" s="692">
        <v>48</v>
      </c>
      <c r="M73" s="696"/>
      <c r="N73" s="696"/>
      <c r="O73" s="696"/>
      <c r="P73" s="696"/>
      <c r="Q73" s="696"/>
      <c r="R73" s="696"/>
      <c r="S73" s="324"/>
      <c r="T73" s="324"/>
      <c r="U73" s="324"/>
      <c r="V73" s="324"/>
      <c r="W73" s="324"/>
      <c r="X73" s="324"/>
      <c r="Y73" s="324"/>
      <c r="Z73" s="324"/>
      <c r="AA73" s="324"/>
      <c r="AB73" s="324"/>
      <c r="AC73" s="324"/>
      <c r="AD73" s="324"/>
      <c r="AE73" s="324"/>
      <c r="AF73" s="324"/>
      <c r="AG73" s="324"/>
      <c r="AH73" s="324"/>
      <c r="AI73" s="324"/>
      <c r="AJ73" s="324"/>
      <c r="AK73" s="324"/>
      <c r="AL73" s="324"/>
      <c r="AM73" s="324"/>
      <c r="AN73" s="324"/>
      <c r="AO73" s="324"/>
      <c r="AP73" s="324"/>
      <c r="AQ73" s="324"/>
      <c r="AR73" s="324"/>
      <c r="AS73" s="324"/>
      <c r="AT73" s="324"/>
      <c r="AU73" s="324"/>
      <c r="AV73" s="324"/>
      <c r="AW73" s="324"/>
      <c r="AX73" s="324"/>
      <c r="AY73" s="324"/>
      <c r="AZ73" s="324"/>
      <c r="BA73" s="324"/>
      <c r="BB73" s="324"/>
      <c r="BH73" s="314"/>
      <c r="BI73" s="316"/>
      <c r="BJ73" s="316"/>
      <c r="BK73" s="316"/>
      <c r="BL73" s="316"/>
      <c r="BM73" s="316"/>
      <c r="BN73" s="316"/>
      <c r="BO73" s="316"/>
      <c r="BP73" s="316"/>
      <c r="BQ73" s="316"/>
      <c r="BR73" s="316"/>
      <c r="BS73" s="316"/>
      <c r="BT73" s="316"/>
      <c r="BU73" s="316"/>
      <c r="BV73" s="316"/>
    </row>
    <row r="74" spans="1:74">
      <c r="A74" s="623" t="s">
        <v>771</v>
      </c>
      <c r="B74" s="324">
        <v>70</v>
      </c>
      <c r="C74" s="324">
        <v>2</v>
      </c>
      <c r="D74" s="324">
        <v>4</v>
      </c>
      <c r="E74" s="695" t="s">
        <v>772</v>
      </c>
      <c r="F74" s="674">
        <v>70</v>
      </c>
      <c r="G74" s="692">
        <v>2</v>
      </c>
      <c r="H74" s="692">
        <v>3</v>
      </c>
      <c r="I74" s="695" t="s">
        <v>773</v>
      </c>
      <c r="J74" s="692">
        <v>70</v>
      </c>
      <c r="K74" s="692">
        <v>2</v>
      </c>
      <c r="L74" s="692">
        <v>48</v>
      </c>
      <c r="M74" s="696"/>
      <c r="N74" s="696"/>
      <c r="O74" s="696"/>
      <c r="P74" s="696"/>
      <c r="Q74" s="696"/>
      <c r="R74" s="696"/>
      <c r="S74" s="324"/>
      <c r="T74" s="324"/>
      <c r="U74" s="324"/>
      <c r="V74" s="324"/>
      <c r="W74" s="324"/>
      <c r="X74" s="324"/>
      <c r="Y74" s="324"/>
      <c r="Z74" s="324"/>
      <c r="AA74" s="324"/>
      <c r="AB74" s="324"/>
      <c r="AC74" s="324"/>
      <c r="AD74" s="324"/>
      <c r="AE74" s="324"/>
      <c r="AF74" s="324"/>
      <c r="AG74" s="324"/>
      <c r="AH74" s="324"/>
      <c r="AI74" s="324"/>
      <c r="AJ74" s="324"/>
      <c r="AK74" s="324"/>
      <c r="AL74" s="324"/>
      <c r="AM74" s="324"/>
      <c r="AN74" s="324"/>
      <c r="AO74" s="324"/>
      <c r="AP74" s="324"/>
      <c r="AQ74" s="324"/>
      <c r="AR74" s="324"/>
      <c r="AS74" s="324"/>
      <c r="AT74" s="324"/>
      <c r="AU74" s="324"/>
      <c r="AV74" s="324"/>
      <c r="AW74" s="324"/>
      <c r="AX74" s="324"/>
      <c r="AY74" s="324"/>
      <c r="AZ74" s="324"/>
      <c r="BA74" s="324"/>
      <c r="BB74" s="324"/>
      <c r="BH74" s="314"/>
      <c r="BI74" s="316"/>
      <c r="BJ74" s="316"/>
      <c r="BK74" s="316"/>
      <c r="BL74" s="316"/>
      <c r="BM74" s="316"/>
      <c r="BN74" s="316"/>
      <c r="BO74" s="316"/>
      <c r="BP74" s="316"/>
      <c r="BQ74" s="316"/>
      <c r="BR74" s="316"/>
      <c r="BS74" s="316"/>
      <c r="BT74" s="316"/>
      <c r="BU74" s="316"/>
      <c r="BV74" s="316"/>
    </row>
    <row r="75" spans="1:74">
      <c r="A75" s="623" t="s">
        <v>774</v>
      </c>
      <c r="B75" s="324">
        <v>71</v>
      </c>
      <c r="C75" s="324">
        <v>2</v>
      </c>
      <c r="D75" s="324">
        <v>3</v>
      </c>
      <c r="E75" s="695" t="s">
        <v>775</v>
      </c>
      <c r="F75" s="674">
        <v>71</v>
      </c>
      <c r="G75" s="692">
        <v>4</v>
      </c>
      <c r="H75" s="692">
        <v>10</v>
      </c>
      <c r="I75" s="695" t="s">
        <v>776</v>
      </c>
      <c r="J75" s="692">
        <v>71</v>
      </c>
      <c r="K75" s="692">
        <v>1.5</v>
      </c>
      <c r="L75" s="692">
        <v>16</v>
      </c>
      <c r="M75" s="696"/>
      <c r="N75" s="696"/>
      <c r="O75" s="696"/>
      <c r="P75" s="696"/>
      <c r="Q75" s="696"/>
      <c r="R75" s="696"/>
      <c r="S75" s="324"/>
      <c r="T75" s="324"/>
      <c r="U75" s="324"/>
      <c r="V75" s="324"/>
      <c r="W75" s="324"/>
      <c r="X75" s="324"/>
      <c r="Y75" s="324"/>
      <c r="Z75" s="324"/>
      <c r="AA75" s="324"/>
      <c r="AB75" s="324"/>
      <c r="AC75" s="324"/>
      <c r="AD75" s="324"/>
      <c r="AE75" s="324"/>
      <c r="AF75" s="324"/>
      <c r="AG75" s="324"/>
      <c r="AH75" s="324"/>
      <c r="AI75" s="324"/>
      <c r="AJ75" s="324"/>
      <c r="AK75" s="324"/>
      <c r="AL75" s="324"/>
      <c r="AM75" s="324"/>
      <c r="AN75" s="324"/>
      <c r="AO75" s="324"/>
      <c r="AP75" s="324"/>
      <c r="AQ75" s="324"/>
      <c r="AR75" s="324"/>
      <c r="AS75" s="324"/>
      <c r="AT75" s="324"/>
      <c r="AU75" s="324"/>
      <c r="AV75" s="324"/>
      <c r="AW75" s="324"/>
      <c r="AX75" s="324"/>
      <c r="AY75" s="324"/>
      <c r="AZ75" s="324"/>
      <c r="BA75" s="324"/>
      <c r="BB75" s="324"/>
      <c r="BH75" s="314"/>
      <c r="BI75" s="316"/>
      <c r="BJ75" s="316"/>
      <c r="BK75" s="316"/>
      <c r="BL75" s="316"/>
      <c r="BM75" s="316"/>
      <c r="BN75" s="316"/>
      <c r="BO75" s="316"/>
      <c r="BP75" s="316"/>
      <c r="BQ75" s="316"/>
      <c r="BR75" s="316"/>
      <c r="BS75" s="316"/>
      <c r="BT75" s="316"/>
      <c r="BU75" s="316"/>
      <c r="BV75" s="316"/>
    </row>
    <row r="76" spans="1:74">
      <c r="A76" s="623" t="s">
        <v>777</v>
      </c>
      <c r="B76" s="324">
        <v>72</v>
      </c>
      <c r="C76" s="324">
        <v>2</v>
      </c>
      <c r="D76" s="324">
        <v>3</v>
      </c>
      <c r="E76" s="695" t="s">
        <v>778</v>
      </c>
      <c r="F76" s="674">
        <v>72</v>
      </c>
      <c r="G76" s="692">
        <v>3</v>
      </c>
      <c r="H76" s="692">
        <v>5</v>
      </c>
      <c r="I76" s="695" t="s">
        <v>779</v>
      </c>
      <c r="J76" s="692">
        <v>72</v>
      </c>
      <c r="K76" s="692">
        <v>2.5</v>
      </c>
      <c r="L76" s="692">
        <v>40</v>
      </c>
      <c r="M76" s="696"/>
      <c r="N76" s="696"/>
      <c r="O76" s="696"/>
      <c r="P76" s="696"/>
      <c r="Q76" s="696"/>
      <c r="R76" s="696"/>
      <c r="S76" s="324"/>
      <c r="T76" s="324"/>
      <c r="U76" s="324"/>
      <c r="V76" s="324"/>
      <c r="W76" s="324"/>
      <c r="X76" s="324"/>
      <c r="Y76" s="324"/>
      <c r="Z76" s="324"/>
      <c r="AA76" s="324"/>
      <c r="AB76" s="324"/>
      <c r="AC76" s="324"/>
      <c r="AD76" s="324"/>
      <c r="AE76" s="324"/>
      <c r="AF76" s="324"/>
      <c r="AG76" s="324"/>
      <c r="AH76" s="324"/>
      <c r="AI76" s="324"/>
      <c r="AJ76" s="324"/>
      <c r="AK76" s="324"/>
      <c r="AL76" s="324"/>
      <c r="AM76" s="324"/>
      <c r="AN76" s="324"/>
      <c r="AO76" s="324"/>
      <c r="AP76" s="324"/>
      <c r="AQ76" s="324"/>
      <c r="AR76" s="324"/>
      <c r="AS76" s="324"/>
      <c r="AT76" s="324"/>
      <c r="AU76" s="324"/>
      <c r="AV76" s="324"/>
      <c r="AW76" s="324"/>
      <c r="AX76" s="324"/>
      <c r="AY76" s="324"/>
      <c r="AZ76" s="324"/>
      <c r="BA76" s="324"/>
      <c r="BB76" s="324"/>
      <c r="BH76" s="314"/>
      <c r="BI76" s="316"/>
      <c r="BJ76" s="316"/>
      <c r="BK76" s="316"/>
      <c r="BL76" s="316"/>
      <c r="BM76" s="316"/>
      <c r="BN76" s="316"/>
      <c r="BO76" s="316"/>
      <c r="BP76" s="316"/>
      <c r="BQ76" s="316"/>
      <c r="BR76" s="316"/>
      <c r="BS76" s="316"/>
      <c r="BT76" s="316"/>
      <c r="BU76" s="316"/>
      <c r="BV76" s="316"/>
    </row>
    <row r="77" spans="1:74">
      <c r="A77" s="623" t="s">
        <v>780</v>
      </c>
      <c r="B77" s="324">
        <v>73</v>
      </c>
      <c r="C77" s="324">
        <v>3</v>
      </c>
      <c r="D77" s="324">
        <v>4</v>
      </c>
      <c r="E77" s="695" t="s">
        <v>781</v>
      </c>
      <c r="F77" s="674">
        <v>73</v>
      </c>
      <c r="G77" s="692">
        <v>3</v>
      </c>
      <c r="H77" s="692">
        <v>4</v>
      </c>
      <c r="I77" s="695" t="s">
        <v>782</v>
      </c>
      <c r="J77" s="692">
        <v>73</v>
      </c>
      <c r="K77" s="692">
        <v>3</v>
      </c>
      <c r="L77" s="692">
        <v>24</v>
      </c>
      <c r="M77" s="696"/>
      <c r="N77" s="696"/>
      <c r="O77" s="696"/>
      <c r="P77" s="696"/>
      <c r="Q77" s="696"/>
      <c r="R77" s="696"/>
      <c r="S77" s="324"/>
      <c r="T77" s="324"/>
      <c r="U77" s="324"/>
      <c r="V77" s="324"/>
      <c r="W77" s="324"/>
      <c r="X77" s="324"/>
      <c r="Y77" s="324"/>
      <c r="Z77" s="324"/>
      <c r="AA77" s="324"/>
      <c r="AB77" s="324"/>
      <c r="AC77" s="324"/>
      <c r="AD77" s="324"/>
      <c r="AE77" s="324"/>
      <c r="AF77" s="324"/>
      <c r="AG77" s="324"/>
      <c r="AH77" s="324"/>
      <c r="AI77" s="324"/>
      <c r="AJ77" s="324"/>
      <c r="AK77" s="324"/>
      <c r="AL77" s="324"/>
      <c r="AM77" s="324"/>
      <c r="AN77" s="324"/>
      <c r="AO77" s="324"/>
      <c r="AP77" s="324"/>
      <c r="AQ77" s="324"/>
      <c r="AR77" s="324"/>
      <c r="AS77" s="324"/>
      <c r="AT77" s="324"/>
      <c r="AU77" s="324"/>
      <c r="AV77" s="324"/>
      <c r="AW77" s="324"/>
      <c r="AX77" s="324"/>
      <c r="AY77" s="324"/>
      <c r="AZ77" s="324"/>
      <c r="BA77" s="324"/>
      <c r="BB77" s="324"/>
      <c r="BH77" s="314"/>
      <c r="BI77" s="316"/>
      <c r="BJ77" s="316"/>
      <c r="BK77" s="316"/>
      <c r="BL77" s="316"/>
      <c r="BM77" s="316"/>
      <c r="BN77" s="316"/>
      <c r="BO77" s="316"/>
      <c r="BP77" s="316"/>
      <c r="BQ77" s="316"/>
      <c r="BR77" s="316"/>
      <c r="BS77" s="316"/>
      <c r="BT77" s="316"/>
      <c r="BU77" s="316"/>
      <c r="BV77" s="316"/>
    </row>
    <row r="78" spans="1:74">
      <c r="A78" s="623" t="s">
        <v>783</v>
      </c>
      <c r="B78" s="324">
        <v>74</v>
      </c>
      <c r="C78" s="324">
        <v>1</v>
      </c>
      <c r="D78" s="324">
        <v>2</v>
      </c>
      <c r="E78" s="695" t="s">
        <v>784</v>
      </c>
      <c r="F78" s="674">
        <v>74</v>
      </c>
      <c r="G78" s="692">
        <v>2</v>
      </c>
      <c r="H78" s="692">
        <v>5</v>
      </c>
      <c r="I78" s="695" t="s">
        <v>785</v>
      </c>
      <c r="J78" s="692">
        <v>74</v>
      </c>
      <c r="K78" s="692">
        <v>1</v>
      </c>
      <c r="L78" s="692">
        <v>8</v>
      </c>
      <c r="M78" s="696"/>
      <c r="N78" s="696"/>
      <c r="O78" s="696"/>
      <c r="P78" s="696"/>
      <c r="Q78" s="696"/>
      <c r="R78" s="696"/>
      <c r="S78" s="324"/>
      <c r="T78" s="324"/>
      <c r="U78" s="324"/>
      <c r="V78" s="324"/>
      <c r="W78" s="324"/>
      <c r="X78" s="324"/>
      <c r="Y78" s="324"/>
      <c r="Z78" s="324"/>
      <c r="AA78" s="324"/>
      <c r="AB78" s="324"/>
      <c r="AC78" s="324"/>
      <c r="AD78" s="324"/>
      <c r="AE78" s="324"/>
      <c r="AF78" s="324"/>
      <c r="AG78" s="324"/>
      <c r="AH78" s="324"/>
      <c r="AI78" s="324"/>
      <c r="AJ78" s="324"/>
      <c r="AK78" s="324"/>
      <c r="AL78" s="324"/>
      <c r="AM78" s="324"/>
      <c r="AN78" s="324"/>
      <c r="AO78" s="324"/>
      <c r="AP78" s="324"/>
      <c r="AQ78" s="324"/>
      <c r="AR78" s="324"/>
      <c r="AS78" s="324"/>
      <c r="AT78" s="324"/>
      <c r="AU78" s="324"/>
      <c r="AV78" s="324"/>
      <c r="AW78" s="324"/>
      <c r="AX78" s="324"/>
      <c r="AY78" s="324"/>
      <c r="AZ78" s="324"/>
      <c r="BA78" s="324"/>
      <c r="BB78" s="324"/>
      <c r="BH78" s="314"/>
      <c r="BI78" s="316"/>
      <c r="BJ78" s="316"/>
      <c r="BK78" s="316"/>
      <c r="BL78" s="316"/>
      <c r="BM78" s="316"/>
      <c r="BN78" s="316"/>
      <c r="BO78" s="316"/>
      <c r="BP78" s="316"/>
      <c r="BQ78" s="316"/>
      <c r="BR78" s="316"/>
      <c r="BS78" s="316"/>
      <c r="BT78" s="316"/>
      <c r="BU78" s="316"/>
      <c r="BV78" s="316"/>
    </row>
    <row r="79" spans="1:74">
      <c r="A79" s="623" t="s">
        <v>786</v>
      </c>
      <c r="B79" s="324">
        <v>75</v>
      </c>
      <c r="C79" s="324">
        <v>2</v>
      </c>
      <c r="D79" s="324">
        <v>2</v>
      </c>
      <c r="E79" s="695" t="s">
        <v>787</v>
      </c>
      <c r="F79" s="674">
        <v>75</v>
      </c>
      <c r="G79" s="692">
        <v>3</v>
      </c>
      <c r="H79" s="692">
        <v>5</v>
      </c>
      <c r="I79" s="695" t="s">
        <v>788</v>
      </c>
      <c r="J79" s="692">
        <v>75</v>
      </c>
      <c r="K79" s="692">
        <v>2.5</v>
      </c>
      <c r="L79" s="692">
        <v>48</v>
      </c>
      <c r="M79" s="696"/>
      <c r="N79" s="696"/>
      <c r="O79" s="696"/>
      <c r="P79" s="696"/>
      <c r="Q79" s="696"/>
      <c r="R79" s="696"/>
      <c r="S79" s="324"/>
      <c r="T79" s="324"/>
      <c r="U79" s="324"/>
      <c r="V79" s="324"/>
      <c r="W79" s="324"/>
      <c r="X79" s="324"/>
      <c r="Y79" s="324"/>
      <c r="Z79" s="324"/>
      <c r="AA79" s="324"/>
      <c r="AB79" s="324"/>
      <c r="AC79" s="324"/>
      <c r="AD79" s="324"/>
      <c r="AE79" s="324"/>
      <c r="AF79" s="324"/>
      <c r="AG79" s="324"/>
      <c r="AH79" s="324"/>
      <c r="AI79" s="324"/>
      <c r="AJ79" s="324"/>
      <c r="AK79" s="324"/>
      <c r="AL79" s="324"/>
      <c r="AM79" s="324"/>
      <c r="AN79" s="324"/>
      <c r="AO79" s="324"/>
      <c r="AP79" s="324"/>
      <c r="AQ79" s="324"/>
      <c r="AR79" s="324"/>
      <c r="AS79" s="324"/>
      <c r="AT79" s="324"/>
      <c r="AU79" s="324"/>
      <c r="AV79" s="324"/>
      <c r="AW79" s="324"/>
      <c r="AX79" s="324"/>
      <c r="AY79" s="324"/>
      <c r="AZ79" s="324"/>
      <c r="BA79" s="324"/>
      <c r="BB79" s="324"/>
      <c r="BH79" s="314"/>
      <c r="BI79" s="316"/>
      <c r="BJ79" s="316"/>
      <c r="BK79" s="316"/>
      <c r="BL79" s="316"/>
      <c r="BM79" s="316"/>
      <c r="BN79" s="316"/>
      <c r="BO79" s="316"/>
      <c r="BP79" s="316"/>
      <c r="BQ79" s="316"/>
      <c r="BR79" s="316"/>
      <c r="BS79" s="316"/>
      <c r="BT79" s="316"/>
      <c r="BU79" s="316"/>
      <c r="BV79" s="316"/>
    </row>
    <row r="80" spans="1:74">
      <c r="A80" s="623" t="s">
        <v>789</v>
      </c>
      <c r="B80" s="324">
        <v>76</v>
      </c>
      <c r="C80" s="324">
        <v>2</v>
      </c>
      <c r="D80" s="324">
        <v>3</v>
      </c>
      <c r="E80" s="695" t="s">
        <v>790</v>
      </c>
      <c r="F80" s="674">
        <v>76</v>
      </c>
      <c r="G80" s="692">
        <v>3</v>
      </c>
      <c r="H80" s="692">
        <v>3</v>
      </c>
      <c r="I80" s="695" t="s">
        <v>791</v>
      </c>
      <c r="J80" s="692">
        <v>76</v>
      </c>
      <c r="K80" s="692">
        <v>2</v>
      </c>
      <c r="L80" s="692">
        <v>40</v>
      </c>
      <c r="M80" s="696"/>
      <c r="N80" s="696"/>
      <c r="O80" s="696"/>
      <c r="P80" s="696"/>
      <c r="Q80" s="696"/>
      <c r="R80" s="696"/>
      <c r="S80" s="324"/>
      <c r="T80" s="324"/>
      <c r="U80" s="324"/>
      <c r="V80" s="324"/>
      <c r="W80" s="324"/>
      <c r="X80" s="324"/>
      <c r="Y80" s="324"/>
      <c r="Z80" s="324"/>
      <c r="AA80" s="324"/>
      <c r="AB80" s="324"/>
      <c r="AC80" s="324"/>
      <c r="AD80" s="324"/>
      <c r="AE80" s="324"/>
      <c r="AF80" s="324"/>
      <c r="AG80" s="324"/>
      <c r="AH80" s="324"/>
      <c r="AI80" s="324"/>
      <c r="AJ80" s="324"/>
      <c r="AK80" s="324"/>
      <c r="AL80" s="324"/>
      <c r="AM80" s="324"/>
      <c r="AN80" s="324"/>
      <c r="AO80" s="324"/>
      <c r="AP80" s="324"/>
      <c r="AQ80" s="324"/>
      <c r="AR80" s="324"/>
      <c r="AS80" s="324"/>
      <c r="AT80" s="324"/>
      <c r="AU80" s="324"/>
      <c r="AV80" s="324"/>
      <c r="AW80" s="324"/>
      <c r="AX80" s="324"/>
      <c r="AY80" s="324"/>
      <c r="AZ80" s="324"/>
      <c r="BA80" s="324"/>
      <c r="BB80" s="324"/>
      <c r="BH80" s="314"/>
      <c r="BI80" s="316"/>
      <c r="BJ80" s="316"/>
      <c r="BK80" s="316"/>
      <c r="BL80" s="316"/>
      <c r="BM80" s="316"/>
      <c r="BN80" s="316"/>
      <c r="BO80" s="316"/>
      <c r="BP80" s="316"/>
      <c r="BQ80" s="316"/>
      <c r="BR80" s="316"/>
      <c r="BS80" s="316"/>
      <c r="BT80" s="316"/>
      <c r="BU80" s="316"/>
      <c r="BV80" s="316"/>
    </row>
    <row r="81" spans="1:74">
      <c r="A81" s="623" t="s">
        <v>792</v>
      </c>
      <c r="B81" s="324">
        <v>77</v>
      </c>
      <c r="C81" s="324">
        <v>3</v>
      </c>
      <c r="D81" s="324">
        <v>4</v>
      </c>
      <c r="E81" s="695" t="s">
        <v>793</v>
      </c>
      <c r="F81" s="674">
        <v>77</v>
      </c>
      <c r="G81" s="692">
        <v>3</v>
      </c>
      <c r="H81" s="692">
        <v>3</v>
      </c>
      <c r="I81" s="695" t="s">
        <v>794</v>
      </c>
      <c r="J81" s="692">
        <v>77</v>
      </c>
      <c r="K81" s="692">
        <v>5</v>
      </c>
      <c r="L81" s="692">
        <v>48</v>
      </c>
      <c r="M81" s="696"/>
      <c r="N81" s="696"/>
      <c r="O81" s="696"/>
      <c r="P81" s="696"/>
      <c r="Q81" s="696"/>
      <c r="R81" s="696"/>
      <c r="S81" s="324"/>
      <c r="T81" s="324"/>
      <c r="U81" s="324"/>
      <c r="V81" s="324"/>
      <c r="W81" s="324"/>
      <c r="X81" s="324"/>
      <c r="Y81" s="324"/>
      <c r="Z81" s="324"/>
      <c r="AA81" s="324"/>
      <c r="AB81" s="324"/>
      <c r="AC81" s="324"/>
      <c r="AD81" s="324"/>
      <c r="AE81" s="324"/>
      <c r="AF81" s="324"/>
      <c r="AG81" s="324"/>
      <c r="AH81" s="324"/>
      <c r="AI81" s="324"/>
      <c r="AJ81" s="324"/>
      <c r="AK81" s="324"/>
      <c r="AL81" s="324"/>
      <c r="AM81" s="324"/>
      <c r="AN81" s="324"/>
      <c r="AO81" s="324"/>
      <c r="AP81" s="324"/>
      <c r="AQ81" s="324"/>
      <c r="AR81" s="324"/>
      <c r="AS81" s="324"/>
      <c r="AT81" s="324"/>
      <c r="AU81" s="324"/>
      <c r="AV81" s="324"/>
      <c r="AW81" s="324"/>
      <c r="AX81" s="324"/>
      <c r="AY81" s="324"/>
      <c r="AZ81" s="324"/>
      <c r="BA81" s="324"/>
      <c r="BB81" s="324"/>
      <c r="BH81" s="314"/>
      <c r="BI81" s="316"/>
      <c r="BJ81" s="316"/>
      <c r="BK81" s="316"/>
      <c r="BL81" s="316"/>
      <c r="BM81" s="316"/>
      <c r="BN81" s="316"/>
      <c r="BO81" s="316"/>
      <c r="BP81" s="316"/>
      <c r="BQ81" s="316"/>
      <c r="BR81" s="316"/>
      <c r="BS81" s="316"/>
      <c r="BT81" s="316"/>
      <c r="BU81" s="316"/>
      <c r="BV81" s="316"/>
    </row>
    <row r="82" spans="1:74">
      <c r="A82" s="623" t="s">
        <v>795</v>
      </c>
      <c r="B82" s="324">
        <v>78</v>
      </c>
      <c r="C82" s="324">
        <v>4</v>
      </c>
      <c r="D82" s="324">
        <v>5</v>
      </c>
      <c r="E82" s="695" t="s">
        <v>796</v>
      </c>
      <c r="F82" s="674">
        <v>78</v>
      </c>
      <c r="G82" s="692">
        <v>4</v>
      </c>
      <c r="H82" s="692">
        <v>5</v>
      </c>
      <c r="I82" s="695" t="s">
        <v>797</v>
      </c>
      <c r="J82" s="692">
        <v>78</v>
      </c>
      <c r="K82" s="692">
        <v>2.5</v>
      </c>
      <c r="L82" s="692">
        <v>16</v>
      </c>
      <c r="M82" s="696"/>
      <c r="N82" s="696"/>
      <c r="O82" s="696"/>
      <c r="P82" s="696"/>
      <c r="Q82" s="696"/>
      <c r="R82" s="696"/>
      <c r="S82" s="324"/>
      <c r="T82" s="324"/>
      <c r="U82" s="324"/>
      <c r="V82" s="324"/>
      <c r="W82" s="324"/>
      <c r="X82" s="324"/>
      <c r="Y82" s="324"/>
      <c r="Z82" s="324"/>
      <c r="AA82" s="324"/>
      <c r="AB82" s="324"/>
      <c r="AC82" s="324"/>
      <c r="AD82" s="324"/>
      <c r="AE82" s="324"/>
      <c r="AF82" s="324"/>
      <c r="AG82" s="324"/>
      <c r="AH82" s="324"/>
      <c r="AI82" s="324"/>
      <c r="AJ82" s="324"/>
      <c r="AK82" s="324"/>
      <c r="AL82" s="324"/>
      <c r="AM82" s="324"/>
      <c r="AN82" s="324"/>
      <c r="AO82" s="324"/>
      <c r="AP82" s="324"/>
      <c r="AQ82" s="324"/>
      <c r="AR82" s="324"/>
      <c r="AS82" s="324"/>
      <c r="AT82" s="324"/>
      <c r="AU82" s="324"/>
      <c r="AV82" s="324"/>
      <c r="AW82" s="324"/>
      <c r="AX82" s="324"/>
      <c r="AY82" s="324"/>
      <c r="AZ82" s="324"/>
      <c r="BA82" s="324"/>
      <c r="BB82" s="324"/>
      <c r="BH82" s="314"/>
      <c r="BI82" s="316"/>
      <c r="BJ82" s="316"/>
      <c r="BK82" s="316"/>
      <c r="BL82" s="316"/>
      <c r="BM82" s="316"/>
      <c r="BN82" s="316"/>
      <c r="BO82" s="316"/>
      <c r="BP82" s="316"/>
      <c r="BQ82" s="316"/>
      <c r="BR82" s="316"/>
      <c r="BS82" s="316"/>
      <c r="BT82" s="316"/>
      <c r="BU82" s="316"/>
      <c r="BV82" s="316"/>
    </row>
    <row r="83" spans="1:74">
      <c r="A83" s="623" t="s">
        <v>798</v>
      </c>
      <c r="B83" s="324">
        <v>79</v>
      </c>
      <c r="C83" s="324">
        <v>1</v>
      </c>
      <c r="D83" s="324">
        <v>2</v>
      </c>
      <c r="E83" s="695" t="s">
        <v>799</v>
      </c>
      <c r="F83" s="674">
        <v>79</v>
      </c>
      <c r="G83" s="692">
        <v>3</v>
      </c>
      <c r="H83" s="692">
        <v>3</v>
      </c>
      <c r="I83" s="695" t="s">
        <v>800</v>
      </c>
      <c r="J83" s="692">
        <v>79</v>
      </c>
      <c r="K83" s="692">
        <v>2.5</v>
      </c>
      <c r="L83" s="692">
        <v>24</v>
      </c>
      <c r="M83" s="696"/>
      <c r="N83" s="696"/>
      <c r="O83" s="696"/>
      <c r="P83" s="696"/>
      <c r="Q83" s="696"/>
      <c r="R83" s="696"/>
      <c r="S83" s="324"/>
      <c r="T83" s="324"/>
      <c r="U83" s="324"/>
      <c r="V83" s="324"/>
      <c r="W83" s="324"/>
      <c r="X83" s="324"/>
      <c r="Y83" s="324"/>
      <c r="Z83" s="324"/>
      <c r="AA83" s="324"/>
      <c r="AB83" s="324"/>
      <c r="AC83" s="324"/>
      <c r="AD83" s="324"/>
      <c r="AE83" s="324"/>
      <c r="AF83" s="324"/>
      <c r="AG83" s="324"/>
      <c r="AH83" s="324"/>
      <c r="AI83" s="324"/>
      <c r="AJ83" s="324"/>
      <c r="AK83" s="324"/>
      <c r="AL83" s="324"/>
      <c r="AM83" s="324"/>
      <c r="AN83" s="324"/>
      <c r="AO83" s="324"/>
      <c r="AP83" s="324"/>
      <c r="AQ83" s="324"/>
      <c r="AR83" s="324"/>
      <c r="AS83" s="324"/>
      <c r="AT83" s="324"/>
      <c r="AU83" s="324"/>
      <c r="AV83" s="324"/>
      <c r="AW83" s="324"/>
      <c r="AX83" s="324"/>
      <c r="AY83" s="324"/>
      <c r="AZ83" s="324"/>
      <c r="BA83" s="324"/>
      <c r="BB83" s="324"/>
      <c r="BH83" s="314"/>
      <c r="BI83" s="316"/>
      <c r="BJ83" s="316"/>
      <c r="BK83" s="316"/>
      <c r="BL83" s="316"/>
      <c r="BM83" s="316"/>
      <c r="BN83" s="316"/>
      <c r="BO83" s="316"/>
      <c r="BP83" s="316"/>
      <c r="BQ83" s="316"/>
      <c r="BR83" s="316"/>
      <c r="BS83" s="316"/>
      <c r="BT83" s="316"/>
      <c r="BU83" s="316"/>
      <c r="BV83" s="316"/>
    </row>
    <row r="84" spans="1:74">
      <c r="A84" s="623" t="s">
        <v>801</v>
      </c>
      <c r="B84" s="324">
        <v>80</v>
      </c>
      <c r="C84" s="324">
        <v>1</v>
      </c>
      <c r="D84" s="324">
        <v>2</v>
      </c>
      <c r="E84" s="695" t="s">
        <v>802</v>
      </c>
      <c r="F84" s="674">
        <v>80</v>
      </c>
      <c r="G84" s="692">
        <v>2</v>
      </c>
      <c r="H84" s="692">
        <v>2</v>
      </c>
      <c r="I84" s="695" t="s">
        <v>803</v>
      </c>
      <c r="J84" s="692">
        <v>80</v>
      </c>
      <c r="K84" s="692">
        <v>2</v>
      </c>
      <c r="L84" s="692">
        <v>16</v>
      </c>
      <c r="M84" s="696"/>
      <c r="N84" s="696"/>
      <c r="O84" s="696"/>
      <c r="P84" s="696"/>
      <c r="Q84" s="696"/>
      <c r="R84" s="696"/>
      <c r="S84" s="324"/>
      <c r="T84" s="324"/>
      <c r="U84" s="324"/>
      <c r="V84" s="324"/>
      <c r="W84" s="324"/>
      <c r="X84" s="324"/>
      <c r="Y84" s="324"/>
      <c r="Z84" s="324"/>
      <c r="AA84" s="324"/>
      <c r="AB84" s="324"/>
      <c r="AC84" s="324"/>
      <c r="AD84" s="324"/>
      <c r="AE84" s="324"/>
      <c r="AF84" s="324"/>
      <c r="AG84" s="324"/>
      <c r="AH84" s="324"/>
      <c r="AI84" s="324"/>
      <c r="AJ84" s="324"/>
      <c r="AK84" s="324"/>
      <c r="AL84" s="324"/>
      <c r="AM84" s="324"/>
      <c r="AN84" s="324"/>
      <c r="AO84" s="324"/>
      <c r="AP84" s="324"/>
      <c r="AQ84" s="324"/>
      <c r="AR84" s="324"/>
      <c r="AS84" s="324"/>
      <c r="AT84" s="324"/>
      <c r="AU84" s="324"/>
      <c r="AV84" s="324"/>
      <c r="AW84" s="324"/>
      <c r="AX84" s="324"/>
      <c r="AY84" s="324"/>
      <c r="AZ84" s="324"/>
      <c r="BA84" s="324"/>
      <c r="BB84" s="324"/>
      <c r="BH84" s="314"/>
      <c r="BI84" s="316"/>
      <c r="BJ84" s="316"/>
      <c r="BK84" s="316"/>
      <c r="BL84" s="316"/>
      <c r="BM84" s="316"/>
      <c r="BN84" s="316"/>
      <c r="BO84" s="316"/>
      <c r="BP84" s="316"/>
      <c r="BQ84" s="316"/>
      <c r="BR84" s="316"/>
      <c r="BS84" s="316"/>
      <c r="BT84" s="316"/>
      <c r="BU84" s="316"/>
      <c r="BV84" s="316"/>
    </row>
    <row r="85" spans="1:74">
      <c r="A85" s="623" t="s">
        <v>804</v>
      </c>
      <c r="B85" s="324">
        <v>81</v>
      </c>
      <c r="C85" s="324">
        <v>2</v>
      </c>
      <c r="D85" s="324">
        <v>3</v>
      </c>
      <c r="E85" s="695" t="s">
        <v>805</v>
      </c>
      <c r="F85" s="674">
        <v>81</v>
      </c>
      <c r="G85" s="692">
        <v>3</v>
      </c>
      <c r="H85" s="692">
        <v>7</v>
      </c>
      <c r="I85" s="695" t="s">
        <v>806</v>
      </c>
      <c r="J85" s="692">
        <v>81</v>
      </c>
      <c r="K85" s="692">
        <v>3.25</v>
      </c>
      <c r="L85" s="692">
        <v>40</v>
      </c>
      <c r="M85" s="696"/>
      <c r="N85" s="696"/>
      <c r="O85" s="696"/>
      <c r="P85" s="696"/>
      <c r="Q85" s="696"/>
      <c r="R85" s="696"/>
      <c r="S85" s="324"/>
      <c r="T85" s="324"/>
      <c r="U85" s="324"/>
      <c r="V85" s="324"/>
      <c r="W85" s="324"/>
      <c r="X85" s="324"/>
      <c r="Y85" s="324"/>
      <c r="Z85" s="324"/>
      <c r="AA85" s="324"/>
      <c r="AB85" s="324"/>
      <c r="AC85" s="324"/>
      <c r="AD85" s="324"/>
      <c r="AE85" s="324"/>
      <c r="AF85" s="324"/>
      <c r="AG85" s="324"/>
      <c r="AH85" s="324"/>
      <c r="AI85" s="324"/>
      <c r="AJ85" s="324"/>
      <c r="AK85" s="324"/>
      <c r="AL85" s="324"/>
      <c r="AM85" s="324"/>
      <c r="AN85" s="324"/>
      <c r="AO85" s="324"/>
      <c r="AP85" s="324"/>
      <c r="AQ85" s="324"/>
      <c r="AR85" s="324"/>
      <c r="AS85" s="324"/>
      <c r="AT85" s="324"/>
      <c r="AU85" s="324"/>
      <c r="AV85" s="324"/>
      <c r="AW85" s="324"/>
      <c r="AX85" s="324"/>
      <c r="AY85" s="324"/>
      <c r="AZ85" s="324"/>
      <c r="BA85" s="324"/>
      <c r="BB85" s="324"/>
      <c r="BH85" s="314"/>
      <c r="BI85" s="316"/>
      <c r="BJ85" s="316"/>
      <c r="BK85" s="316"/>
      <c r="BL85" s="316"/>
      <c r="BM85" s="316"/>
      <c r="BN85" s="316"/>
      <c r="BO85" s="316"/>
      <c r="BP85" s="316"/>
      <c r="BQ85" s="316"/>
      <c r="BR85" s="316"/>
      <c r="BS85" s="316"/>
      <c r="BT85" s="316"/>
      <c r="BU85" s="316"/>
      <c r="BV85" s="316"/>
    </row>
    <row r="86" spans="1:74">
      <c r="A86" s="623" t="s">
        <v>807</v>
      </c>
      <c r="B86" s="324">
        <v>82</v>
      </c>
      <c r="C86" s="324">
        <v>3</v>
      </c>
      <c r="D86" s="324">
        <v>4</v>
      </c>
      <c r="E86" s="695" t="s">
        <v>808</v>
      </c>
      <c r="F86" s="674">
        <v>82</v>
      </c>
      <c r="G86" s="692">
        <v>2</v>
      </c>
      <c r="H86" s="692">
        <v>3</v>
      </c>
      <c r="I86" s="695" t="s">
        <v>809</v>
      </c>
      <c r="J86" s="692">
        <v>82</v>
      </c>
      <c r="K86" s="692">
        <v>3</v>
      </c>
      <c r="L86" s="692">
        <v>8</v>
      </c>
      <c r="M86" s="696"/>
      <c r="N86" s="696"/>
      <c r="O86" s="696"/>
      <c r="P86" s="696"/>
      <c r="Q86" s="696"/>
      <c r="R86" s="696"/>
      <c r="S86" s="324"/>
      <c r="T86" s="324"/>
      <c r="U86" s="324"/>
      <c r="V86" s="324"/>
      <c r="W86" s="324"/>
      <c r="X86" s="324"/>
      <c r="Y86" s="324"/>
      <c r="Z86" s="324"/>
      <c r="AA86" s="324"/>
      <c r="AB86" s="324"/>
      <c r="AC86" s="324"/>
      <c r="AD86" s="324"/>
      <c r="AE86" s="324"/>
      <c r="AF86" s="324"/>
      <c r="AG86" s="324"/>
      <c r="AH86" s="324"/>
      <c r="AI86" s="324"/>
      <c r="AJ86" s="324"/>
      <c r="AK86" s="324"/>
      <c r="AL86" s="324"/>
      <c r="AM86" s="324"/>
      <c r="AN86" s="324"/>
      <c r="AO86" s="324"/>
      <c r="AP86" s="324"/>
      <c r="AQ86" s="324"/>
      <c r="AR86" s="324"/>
      <c r="AS86" s="324"/>
      <c r="AT86" s="324"/>
      <c r="AU86" s="324"/>
      <c r="AV86" s="324"/>
      <c r="AW86" s="324"/>
      <c r="AX86" s="324"/>
      <c r="AY86" s="324"/>
      <c r="AZ86" s="324"/>
      <c r="BA86" s="324"/>
      <c r="BB86" s="324"/>
      <c r="BH86" s="314"/>
      <c r="BI86" s="316"/>
      <c r="BJ86" s="316"/>
      <c r="BK86" s="316"/>
      <c r="BL86" s="316"/>
      <c r="BM86" s="316"/>
      <c r="BN86" s="316"/>
      <c r="BO86" s="316"/>
      <c r="BP86" s="316"/>
      <c r="BQ86" s="316"/>
      <c r="BR86" s="316"/>
      <c r="BS86" s="316"/>
      <c r="BT86" s="316"/>
      <c r="BU86" s="316"/>
      <c r="BV86" s="316"/>
    </row>
    <row r="87" spans="1:74">
      <c r="A87" s="623" t="s">
        <v>810</v>
      </c>
      <c r="B87" s="324">
        <v>83</v>
      </c>
      <c r="C87" s="324">
        <v>2</v>
      </c>
      <c r="D87" s="324">
        <v>3</v>
      </c>
      <c r="E87" s="695" t="s">
        <v>811</v>
      </c>
      <c r="F87" s="674">
        <v>83</v>
      </c>
      <c r="G87" s="692">
        <v>3</v>
      </c>
      <c r="H87" s="692">
        <v>4</v>
      </c>
      <c r="I87" s="695" t="s">
        <v>812</v>
      </c>
      <c r="J87" s="692">
        <v>83</v>
      </c>
      <c r="K87" s="692">
        <v>1.5</v>
      </c>
      <c r="L87" s="692">
        <v>56</v>
      </c>
      <c r="M87" s="696"/>
      <c r="N87" s="696"/>
      <c r="O87" s="696"/>
      <c r="P87" s="696"/>
      <c r="Q87" s="696"/>
      <c r="R87" s="696"/>
      <c r="S87" s="324"/>
      <c r="T87" s="324"/>
      <c r="U87" s="324"/>
      <c r="V87" s="324"/>
      <c r="W87" s="324"/>
      <c r="X87" s="324"/>
      <c r="Y87" s="324"/>
      <c r="Z87" s="324"/>
      <c r="AA87" s="324"/>
      <c r="AB87" s="324"/>
      <c r="AC87" s="324"/>
      <c r="AD87" s="324"/>
      <c r="AE87" s="324"/>
      <c r="AF87" s="324"/>
      <c r="AG87" s="324"/>
      <c r="AH87" s="324"/>
      <c r="AI87" s="324"/>
      <c r="AJ87" s="324"/>
      <c r="AK87" s="324"/>
      <c r="AL87" s="324"/>
      <c r="AM87" s="324"/>
      <c r="AN87" s="324"/>
      <c r="AO87" s="324"/>
      <c r="AP87" s="324"/>
      <c r="AQ87" s="324"/>
      <c r="AR87" s="324"/>
      <c r="AS87" s="324"/>
      <c r="AT87" s="324"/>
      <c r="AU87" s="324"/>
      <c r="AV87" s="324"/>
      <c r="AW87" s="324"/>
      <c r="AX87" s="324"/>
      <c r="AY87" s="324"/>
      <c r="AZ87" s="324"/>
      <c r="BA87" s="324"/>
      <c r="BB87" s="324"/>
      <c r="BH87" s="314"/>
      <c r="BI87" s="316"/>
      <c r="BJ87" s="316"/>
      <c r="BK87" s="316"/>
      <c r="BL87" s="316"/>
      <c r="BM87" s="316"/>
      <c r="BN87" s="316"/>
      <c r="BO87" s="316"/>
      <c r="BP87" s="316"/>
      <c r="BQ87" s="316"/>
      <c r="BR87" s="316"/>
      <c r="BS87" s="316"/>
      <c r="BT87" s="316"/>
      <c r="BU87" s="316"/>
      <c r="BV87" s="316"/>
    </row>
    <row r="88" spans="1:74">
      <c r="A88" s="623" t="s">
        <v>813</v>
      </c>
      <c r="B88" s="324">
        <v>84</v>
      </c>
      <c r="C88" s="324">
        <v>1</v>
      </c>
      <c r="D88" s="324">
        <v>2</v>
      </c>
      <c r="E88" s="695" t="s">
        <v>814</v>
      </c>
      <c r="F88" s="674">
        <v>84</v>
      </c>
      <c r="G88" s="692">
        <v>3</v>
      </c>
      <c r="H88" s="692">
        <v>3</v>
      </c>
      <c r="I88" s="695" t="s">
        <v>815</v>
      </c>
      <c r="J88" s="692">
        <v>84</v>
      </c>
      <c r="K88" s="692">
        <v>2</v>
      </c>
      <c r="L88" s="692">
        <v>16</v>
      </c>
      <c r="M88" s="696"/>
      <c r="N88" s="696"/>
      <c r="O88" s="696"/>
      <c r="P88" s="696"/>
      <c r="Q88" s="696"/>
      <c r="R88" s="696"/>
      <c r="S88" s="324"/>
      <c r="T88" s="324"/>
      <c r="U88" s="324"/>
      <c r="V88" s="324"/>
      <c r="W88" s="324"/>
      <c r="X88" s="324"/>
      <c r="Y88" s="324"/>
      <c r="Z88" s="324"/>
      <c r="AA88" s="324"/>
      <c r="AB88" s="324"/>
      <c r="AC88" s="324"/>
      <c r="AD88" s="324"/>
      <c r="AE88" s="324"/>
      <c r="AF88" s="324"/>
      <c r="AG88" s="324"/>
      <c r="AH88" s="324"/>
      <c r="AI88" s="324"/>
      <c r="AJ88" s="324"/>
      <c r="AK88" s="324"/>
      <c r="AL88" s="324"/>
      <c r="AM88" s="324"/>
      <c r="AN88" s="324"/>
      <c r="AO88" s="324"/>
      <c r="AP88" s="324"/>
      <c r="AQ88" s="324"/>
      <c r="AR88" s="324"/>
      <c r="AS88" s="324"/>
      <c r="AT88" s="324"/>
      <c r="AU88" s="324"/>
      <c r="AV88" s="324"/>
      <c r="AW88" s="324"/>
      <c r="AX88" s="324"/>
      <c r="AY88" s="324"/>
      <c r="AZ88" s="324"/>
      <c r="BA88" s="324"/>
      <c r="BB88" s="324"/>
      <c r="BH88" s="314"/>
      <c r="BI88" s="316"/>
      <c r="BJ88" s="316"/>
      <c r="BK88" s="316"/>
      <c r="BL88" s="316"/>
      <c r="BM88" s="316"/>
      <c r="BN88" s="316"/>
      <c r="BO88" s="316"/>
      <c r="BP88" s="316"/>
      <c r="BQ88" s="316"/>
      <c r="BR88" s="316"/>
      <c r="BS88" s="316"/>
      <c r="BT88" s="316"/>
      <c r="BU88" s="316"/>
      <c r="BV88" s="316"/>
    </row>
    <row r="89" spans="1:74">
      <c r="A89" s="623" t="s">
        <v>816</v>
      </c>
      <c r="B89" s="324">
        <v>85</v>
      </c>
      <c r="C89" s="324">
        <v>1</v>
      </c>
      <c r="D89" s="324">
        <v>3</v>
      </c>
      <c r="E89" s="695" t="s">
        <v>817</v>
      </c>
      <c r="F89" s="674">
        <v>85</v>
      </c>
      <c r="G89" s="692">
        <v>2</v>
      </c>
      <c r="H89" s="692">
        <v>6</v>
      </c>
      <c r="I89" s="695" t="s">
        <v>818</v>
      </c>
      <c r="J89" s="692">
        <v>85</v>
      </c>
      <c r="K89" s="692">
        <v>2</v>
      </c>
      <c r="L89" s="692">
        <v>48</v>
      </c>
      <c r="M89" s="696"/>
      <c r="N89" s="696"/>
      <c r="O89" s="696"/>
      <c r="P89" s="696"/>
      <c r="Q89" s="696"/>
      <c r="R89" s="696"/>
      <c r="S89" s="324"/>
      <c r="T89" s="324"/>
      <c r="U89" s="324"/>
      <c r="V89" s="324"/>
      <c r="W89" s="324"/>
      <c r="X89" s="324"/>
      <c r="Y89" s="324"/>
      <c r="Z89" s="324"/>
      <c r="AA89" s="324"/>
      <c r="AB89" s="324"/>
      <c r="AC89" s="324"/>
      <c r="AD89" s="324"/>
      <c r="AE89" s="324"/>
      <c r="AF89" s="324"/>
      <c r="AG89" s="324"/>
      <c r="AH89" s="324"/>
      <c r="AI89" s="324"/>
      <c r="AJ89" s="324"/>
      <c r="AK89" s="324"/>
      <c r="AL89" s="324"/>
      <c r="AM89" s="324"/>
      <c r="AN89" s="324"/>
      <c r="AO89" s="324"/>
      <c r="AP89" s="324"/>
      <c r="AQ89" s="324"/>
      <c r="AR89" s="324"/>
      <c r="AS89" s="324"/>
      <c r="AT89" s="324"/>
      <c r="AU89" s="324"/>
      <c r="AV89" s="324"/>
      <c r="AW89" s="324"/>
      <c r="AX89" s="324"/>
      <c r="AY89" s="324"/>
      <c r="AZ89" s="324"/>
      <c r="BA89" s="324"/>
      <c r="BB89" s="324"/>
      <c r="BH89" s="314"/>
      <c r="BI89" s="316"/>
      <c r="BJ89" s="316"/>
      <c r="BK89" s="316"/>
      <c r="BL89" s="316"/>
      <c r="BM89" s="316"/>
      <c r="BN89" s="316"/>
      <c r="BO89" s="316"/>
      <c r="BP89" s="316"/>
      <c r="BQ89" s="316"/>
      <c r="BR89" s="316"/>
      <c r="BS89" s="316"/>
      <c r="BT89" s="316"/>
      <c r="BU89" s="316"/>
      <c r="BV89" s="316"/>
    </row>
    <row r="90" spans="1:74">
      <c r="A90" s="623" t="s">
        <v>819</v>
      </c>
      <c r="B90" s="324">
        <v>86</v>
      </c>
      <c r="C90" s="324">
        <v>2</v>
      </c>
      <c r="D90" s="324">
        <v>3</v>
      </c>
      <c r="E90" s="695" t="s">
        <v>820</v>
      </c>
      <c r="F90" s="674">
        <v>86</v>
      </c>
      <c r="G90" s="692">
        <v>5</v>
      </c>
      <c r="H90" s="692">
        <v>60</v>
      </c>
      <c r="I90" s="695" t="s">
        <v>821</v>
      </c>
      <c r="J90" s="692">
        <v>86</v>
      </c>
      <c r="K90" s="692">
        <v>3</v>
      </c>
      <c r="L90" s="692">
        <v>8</v>
      </c>
      <c r="M90" s="696"/>
      <c r="N90" s="696"/>
      <c r="O90" s="696"/>
      <c r="P90" s="696"/>
      <c r="Q90" s="696"/>
      <c r="R90" s="696"/>
      <c r="S90" s="324"/>
      <c r="T90" s="324"/>
      <c r="U90" s="324"/>
      <c r="V90" s="324"/>
      <c r="W90" s="324"/>
      <c r="X90" s="324"/>
      <c r="Y90" s="324"/>
      <c r="Z90" s="324"/>
      <c r="AA90" s="324"/>
      <c r="AB90" s="324"/>
      <c r="AC90" s="324"/>
      <c r="AD90" s="324"/>
      <c r="AE90" s="324"/>
      <c r="AF90" s="324"/>
      <c r="AG90" s="324"/>
      <c r="AH90" s="324"/>
      <c r="AI90" s="324"/>
      <c r="AJ90" s="324"/>
      <c r="AK90" s="324"/>
      <c r="AL90" s="324"/>
      <c r="AM90" s="324"/>
      <c r="AN90" s="324"/>
      <c r="AO90" s="324"/>
      <c r="AP90" s="324"/>
      <c r="AQ90" s="324"/>
      <c r="AR90" s="324"/>
      <c r="AS90" s="324"/>
      <c r="AT90" s="324"/>
      <c r="AU90" s="324"/>
      <c r="AV90" s="324"/>
      <c r="AW90" s="324"/>
      <c r="AX90" s="324"/>
      <c r="AY90" s="324"/>
      <c r="AZ90" s="324"/>
      <c r="BA90" s="324"/>
      <c r="BB90" s="324"/>
      <c r="BH90" s="314"/>
      <c r="BI90" s="316"/>
      <c r="BJ90" s="316"/>
      <c r="BK90" s="316"/>
      <c r="BL90" s="316"/>
      <c r="BM90" s="316"/>
      <c r="BN90" s="316"/>
      <c r="BO90" s="316"/>
      <c r="BP90" s="316"/>
      <c r="BQ90" s="316"/>
      <c r="BR90" s="316"/>
      <c r="BS90" s="316"/>
      <c r="BT90" s="316"/>
      <c r="BU90" s="316"/>
      <c r="BV90" s="316"/>
    </row>
    <row r="91" spans="1:74">
      <c r="A91" s="623" t="s">
        <v>822</v>
      </c>
      <c r="B91" s="324">
        <v>87</v>
      </c>
      <c r="C91" s="324">
        <v>2</v>
      </c>
      <c r="D91" s="324">
        <v>3</v>
      </c>
      <c r="E91" s="695" t="s">
        <v>823</v>
      </c>
      <c r="F91" s="674">
        <v>87</v>
      </c>
      <c r="G91" s="692">
        <v>4</v>
      </c>
      <c r="H91" s="692">
        <v>4</v>
      </c>
      <c r="I91" s="695" t="s">
        <v>824</v>
      </c>
      <c r="J91" s="692">
        <v>87</v>
      </c>
      <c r="K91" s="692">
        <v>6</v>
      </c>
      <c r="L91" s="692">
        <v>80</v>
      </c>
      <c r="M91" s="696"/>
      <c r="N91" s="696"/>
      <c r="O91" s="696"/>
      <c r="P91" s="696"/>
      <c r="Q91" s="696"/>
      <c r="R91" s="696"/>
      <c r="S91" s="324"/>
      <c r="T91" s="324"/>
      <c r="U91" s="324"/>
      <c r="V91" s="324"/>
      <c r="W91" s="324"/>
      <c r="X91" s="324"/>
      <c r="Y91" s="324"/>
      <c r="Z91" s="324"/>
      <c r="AA91" s="324"/>
      <c r="AB91" s="324"/>
      <c r="AC91" s="324"/>
      <c r="AD91" s="324"/>
      <c r="AE91" s="324"/>
      <c r="AF91" s="324"/>
      <c r="AG91" s="324"/>
      <c r="AH91" s="324"/>
      <c r="AI91" s="324"/>
      <c r="AJ91" s="324"/>
      <c r="AK91" s="324"/>
      <c r="AL91" s="324"/>
      <c r="AM91" s="324"/>
      <c r="AN91" s="324"/>
      <c r="AO91" s="324"/>
      <c r="AP91" s="324"/>
      <c r="AQ91" s="324"/>
      <c r="AR91" s="324"/>
      <c r="AS91" s="324"/>
      <c r="AT91" s="324"/>
      <c r="AU91" s="324"/>
      <c r="AV91" s="324"/>
      <c r="AW91" s="324"/>
      <c r="AX91" s="324"/>
      <c r="AY91" s="324"/>
      <c r="AZ91" s="324"/>
      <c r="BA91" s="324"/>
      <c r="BB91" s="324"/>
      <c r="BH91" s="314"/>
      <c r="BI91" s="316"/>
      <c r="BJ91" s="316"/>
      <c r="BK91" s="316"/>
      <c r="BL91" s="316"/>
      <c r="BM91" s="316"/>
      <c r="BN91" s="316"/>
      <c r="BO91" s="316"/>
      <c r="BP91" s="316"/>
      <c r="BQ91" s="316"/>
      <c r="BR91" s="316"/>
      <c r="BS91" s="316"/>
      <c r="BT91" s="316"/>
      <c r="BU91" s="316"/>
      <c r="BV91" s="316"/>
    </row>
    <row r="92" spans="1:74" ht="11.5" customHeight="1">
      <c r="A92" s="623" t="s">
        <v>825</v>
      </c>
      <c r="B92" s="324">
        <v>88</v>
      </c>
      <c r="C92" s="324">
        <v>2</v>
      </c>
      <c r="D92" s="324">
        <v>3</v>
      </c>
      <c r="E92" s="695" t="s">
        <v>826</v>
      </c>
      <c r="F92" s="674">
        <v>88</v>
      </c>
      <c r="G92" s="692">
        <v>5</v>
      </c>
      <c r="H92" s="692">
        <v>30</v>
      </c>
      <c r="I92" s="695" t="s">
        <v>827</v>
      </c>
      <c r="J92" s="692">
        <v>88</v>
      </c>
      <c r="K92" s="692">
        <v>4</v>
      </c>
      <c r="L92" s="692">
        <v>56</v>
      </c>
      <c r="M92" s="696"/>
      <c r="N92" s="696"/>
      <c r="O92" s="696"/>
      <c r="P92" s="696"/>
      <c r="Q92" s="696"/>
      <c r="R92" s="696"/>
      <c r="S92" s="324"/>
      <c r="T92" s="324"/>
      <c r="U92" s="324"/>
      <c r="V92" s="324"/>
      <c r="W92" s="324"/>
      <c r="X92" s="324"/>
      <c r="Y92" s="324"/>
      <c r="Z92" s="324"/>
      <c r="AA92" s="324"/>
      <c r="AB92" s="324"/>
      <c r="AC92" s="324"/>
      <c r="AD92" s="324"/>
      <c r="AE92" s="324"/>
      <c r="AF92" s="324"/>
      <c r="AG92" s="324"/>
      <c r="AH92" s="324"/>
      <c r="AI92" s="324"/>
      <c r="AJ92" s="324"/>
      <c r="AK92" s="324"/>
      <c r="AL92" s="324"/>
      <c r="AM92" s="324"/>
      <c r="AN92" s="324"/>
      <c r="AO92" s="324"/>
      <c r="AP92" s="324"/>
      <c r="AQ92" s="324"/>
      <c r="AR92" s="324"/>
      <c r="AS92" s="324"/>
      <c r="AT92" s="324"/>
      <c r="AU92" s="324"/>
      <c r="AV92" s="324"/>
      <c r="AW92" s="324"/>
      <c r="AX92" s="324"/>
      <c r="AY92" s="324"/>
      <c r="AZ92" s="324"/>
      <c r="BA92" s="324"/>
      <c r="BB92" s="324"/>
      <c r="BH92" s="314"/>
      <c r="BI92" s="316"/>
      <c r="BJ92" s="316"/>
      <c r="BK92" s="316"/>
      <c r="BL92" s="316"/>
      <c r="BM92" s="316"/>
      <c r="BN92" s="316"/>
      <c r="BO92" s="316"/>
      <c r="BP92" s="316"/>
      <c r="BQ92" s="316"/>
      <c r="BR92" s="316"/>
      <c r="BS92" s="316"/>
      <c r="BT92" s="316"/>
      <c r="BU92" s="316"/>
      <c r="BV92" s="316"/>
    </row>
    <row r="93" spans="1:74">
      <c r="A93" s="623" t="s">
        <v>828</v>
      </c>
      <c r="B93" s="324">
        <v>89</v>
      </c>
      <c r="C93" s="324">
        <v>1</v>
      </c>
      <c r="D93" s="324">
        <v>2</v>
      </c>
      <c r="E93" s="695" t="s">
        <v>829</v>
      </c>
      <c r="F93" s="674">
        <v>89</v>
      </c>
      <c r="G93" s="692">
        <v>3</v>
      </c>
      <c r="H93" s="692">
        <v>9</v>
      </c>
      <c r="I93" s="695" t="s">
        <v>830</v>
      </c>
      <c r="J93" s="692">
        <v>89</v>
      </c>
      <c r="K93" s="692">
        <v>2.25</v>
      </c>
      <c r="L93" s="692">
        <v>24</v>
      </c>
      <c r="M93" s="696"/>
      <c r="N93" s="696"/>
      <c r="O93" s="696"/>
      <c r="P93" s="696"/>
      <c r="Q93" s="696"/>
      <c r="R93" s="696"/>
      <c r="S93" s="324"/>
      <c r="T93" s="324"/>
      <c r="U93" s="324"/>
      <c r="V93" s="324"/>
      <c r="W93" s="324"/>
      <c r="X93" s="324"/>
      <c r="Y93" s="324"/>
      <c r="Z93" s="324"/>
      <c r="AA93" s="324"/>
      <c r="AB93" s="324"/>
      <c r="AC93" s="324"/>
      <c r="AD93" s="324"/>
      <c r="AE93" s="324"/>
      <c r="AF93" s="324"/>
      <c r="AG93" s="324"/>
      <c r="AH93" s="324"/>
      <c r="AI93" s="324"/>
      <c r="AJ93" s="324"/>
      <c r="AK93" s="324"/>
      <c r="AL93" s="324"/>
      <c r="AM93" s="324"/>
      <c r="AN93" s="324"/>
      <c r="AO93" s="324"/>
      <c r="AP93" s="324"/>
      <c r="AQ93" s="324"/>
      <c r="AR93" s="324"/>
      <c r="AS93" s="324"/>
      <c r="AT93" s="324"/>
      <c r="AU93" s="324"/>
      <c r="AV93" s="324"/>
      <c r="AW93" s="324"/>
      <c r="AX93" s="324"/>
      <c r="AY93" s="324"/>
      <c r="AZ93" s="324"/>
      <c r="BA93" s="324"/>
      <c r="BB93" s="324"/>
      <c r="BH93" s="314"/>
      <c r="BI93" s="316"/>
      <c r="BJ93" s="316"/>
      <c r="BK93" s="316"/>
      <c r="BL93" s="316"/>
      <c r="BM93" s="316"/>
      <c r="BN93" s="316"/>
      <c r="BO93" s="316"/>
      <c r="BP93" s="316"/>
      <c r="BQ93" s="316"/>
      <c r="BR93" s="316"/>
      <c r="BS93" s="316"/>
      <c r="BT93" s="316"/>
      <c r="BU93" s="316"/>
      <c r="BV93" s="316"/>
    </row>
    <row r="94" spans="1:74">
      <c r="A94" s="623" t="s">
        <v>831</v>
      </c>
      <c r="B94" s="324">
        <v>90</v>
      </c>
      <c r="C94" s="324">
        <v>3</v>
      </c>
      <c r="D94" s="324">
        <v>4</v>
      </c>
      <c r="E94" s="695" t="s">
        <v>832</v>
      </c>
      <c r="F94" s="674">
        <v>90</v>
      </c>
      <c r="G94" s="692">
        <v>4</v>
      </c>
      <c r="H94" s="692">
        <v>5</v>
      </c>
      <c r="I94" s="695" t="s">
        <v>833</v>
      </c>
      <c r="J94" s="692">
        <v>90</v>
      </c>
      <c r="K94" s="692">
        <v>2.5</v>
      </c>
      <c r="L94" s="692">
        <v>40</v>
      </c>
      <c r="M94" s="696"/>
      <c r="N94" s="696"/>
      <c r="O94" s="696"/>
      <c r="P94" s="696"/>
      <c r="Q94" s="696"/>
      <c r="R94" s="696"/>
      <c r="S94" s="324"/>
      <c r="T94" s="324"/>
      <c r="U94" s="324"/>
      <c r="V94" s="324"/>
      <c r="W94" s="324"/>
      <c r="X94" s="324"/>
      <c r="Y94" s="324"/>
      <c r="Z94" s="324"/>
      <c r="AA94" s="324"/>
      <c r="AB94" s="324"/>
      <c r="AC94" s="324"/>
      <c r="AD94" s="324"/>
      <c r="AE94" s="324"/>
      <c r="AF94" s="324"/>
      <c r="AG94" s="324"/>
      <c r="AH94" s="324"/>
      <c r="AI94" s="324"/>
      <c r="AJ94" s="324"/>
      <c r="AK94" s="324"/>
      <c r="AL94" s="324"/>
      <c r="AM94" s="324"/>
      <c r="AN94" s="324"/>
      <c r="AO94" s="324"/>
      <c r="AP94" s="324"/>
      <c r="AQ94" s="324"/>
      <c r="AR94" s="324"/>
      <c r="AS94" s="324"/>
      <c r="AT94" s="324"/>
      <c r="AU94" s="324"/>
      <c r="AV94" s="324"/>
      <c r="AW94" s="324"/>
      <c r="AX94" s="324"/>
      <c r="AY94" s="324"/>
      <c r="AZ94" s="324"/>
      <c r="BA94" s="324"/>
      <c r="BB94" s="324"/>
      <c r="BH94" s="314"/>
      <c r="BI94" s="316"/>
      <c r="BJ94" s="316"/>
      <c r="BK94" s="316"/>
      <c r="BL94" s="316"/>
      <c r="BM94" s="316"/>
      <c r="BN94" s="316"/>
      <c r="BO94" s="316"/>
      <c r="BP94" s="316"/>
      <c r="BQ94" s="316"/>
      <c r="BR94" s="316"/>
      <c r="BS94" s="316"/>
      <c r="BT94" s="316"/>
      <c r="BU94" s="316"/>
      <c r="BV94" s="316"/>
    </row>
    <row r="95" spans="1:74">
      <c r="A95" s="623" t="s">
        <v>834</v>
      </c>
      <c r="B95" s="324">
        <v>91</v>
      </c>
      <c r="C95" s="324">
        <v>2</v>
      </c>
      <c r="D95" s="324">
        <v>3</v>
      </c>
      <c r="E95" s="695" t="s">
        <v>835</v>
      </c>
      <c r="F95" s="674">
        <v>91</v>
      </c>
      <c r="G95" s="692">
        <v>6</v>
      </c>
      <c r="H95" s="692">
        <v>60</v>
      </c>
      <c r="I95" s="695" t="s">
        <v>836</v>
      </c>
      <c r="J95" s="692">
        <v>91</v>
      </c>
      <c r="K95" s="692">
        <v>2.5</v>
      </c>
      <c r="L95" s="692">
        <v>32</v>
      </c>
      <c r="M95" s="696"/>
      <c r="N95" s="696"/>
      <c r="O95" s="696"/>
      <c r="P95" s="696"/>
      <c r="Q95" s="696"/>
      <c r="R95" s="696"/>
      <c r="S95" s="324"/>
      <c r="T95" s="324"/>
      <c r="U95" s="324"/>
      <c r="V95" s="324"/>
      <c r="W95" s="324"/>
      <c r="X95" s="324"/>
      <c r="Y95" s="324"/>
      <c r="Z95" s="324"/>
      <c r="AA95" s="324"/>
      <c r="AB95" s="324"/>
      <c r="AC95" s="324"/>
      <c r="AD95" s="324"/>
      <c r="AE95" s="324"/>
      <c r="AF95" s="324"/>
      <c r="AG95" s="324"/>
      <c r="AH95" s="324"/>
      <c r="AI95" s="324"/>
      <c r="AJ95" s="324"/>
      <c r="AK95" s="324"/>
      <c r="AL95" s="324"/>
      <c r="AM95" s="324"/>
      <c r="AN95" s="324"/>
      <c r="AO95" s="324"/>
      <c r="AP95" s="324"/>
      <c r="AQ95" s="324"/>
      <c r="AR95" s="324"/>
      <c r="AS95" s="324"/>
      <c r="AT95" s="324"/>
      <c r="AU95" s="324"/>
      <c r="AV95" s="324"/>
      <c r="AW95" s="324"/>
      <c r="AX95" s="324"/>
      <c r="AY95" s="324"/>
      <c r="AZ95" s="324"/>
      <c r="BA95" s="324"/>
      <c r="BB95" s="324"/>
      <c r="BH95" s="314"/>
      <c r="BI95" s="316"/>
      <c r="BJ95" s="316"/>
      <c r="BK95" s="316"/>
      <c r="BL95" s="316"/>
      <c r="BM95" s="316"/>
      <c r="BN95" s="316"/>
      <c r="BO95" s="316"/>
      <c r="BP95" s="316"/>
      <c r="BQ95" s="316"/>
      <c r="BR95" s="316"/>
      <c r="BS95" s="316"/>
      <c r="BT95" s="316"/>
      <c r="BU95" s="316"/>
      <c r="BV95" s="316"/>
    </row>
    <row r="96" spans="1:74">
      <c r="A96" s="623" t="s">
        <v>837</v>
      </c>
      <c r="B96" s="324">
        <v>92</v>
      </c>
      <c r="C96" s="324">
        <v>2</v>
      </c>
      <c r="D96" s="324">
        <v>3</v>
      </c>
      <c r="E96" s="695" t="s">
        <v>838</v>
      </c>
      <c r="F96" s="674">
        <v>92</v>
      </c>
      <c r="G96" s="692">
        <v>4</v>
      </c>
      <c r="H96" s="692">
        <v>5</v>
      </c>
      <c r="I96" s="695" t="s">
        <v>839</v>
      </c>
      <c r="J96" s="692">
        <v>92</v>
      </c>
      <c r="K96" s="692">
        <v>3</v>
      </c>
      <c r="L96" s="692">
        <v>56</v>
      </c>
      <c r="M96" s="696"/>
      <c r="N96" s="696"/>
      <c r="O96" s="696"/>
      <c r="P96" s="696"/>
      <c r="Q96" s="696"/>
      <c r="R96" s="696"/>
      <c r="S96" s="324"/>
      <c r="T96" s="324"/>
      <c r="U96" s="324"/>
      <c r="V96" s="324"/>
      <c r="W96" s="324"/>
      <c r="X96" s="324"/>
      <c r="Y96" s="324"/>
      <c r="Z96" s="324"/>
      <c r="AA96" s="324"/>
      <c r="AB96" s="324"/>
      <c r="AC96" s="324"/>
      <c r="AD96" s="324"/>
      <c r="AE96" s="324"/>
      <c r="AF96" s="324"/>
      <c r="AG96" s="324"/>
      <c r="AH96" s="324"/>
      <c r="AI96" s="324"/>
      <c r="AJ96" s="324"/>
      <c r="AK96" s="324"/>
      <c r="AL96" s="324"/>
      <c r="AM96" s="324"/>
      <c r="AN96" s="324"/>
      <c r="AO96" s="324"/>
      <c r="AP96" s="324"/>
      <c r="AQ96" s="324"/>
      <c r="AR96" s="324"/>
      <c r="AS96" s="324"/>
      <c r="AT96" s="324"/>
      <c r="AU96" s="324"/>
      <c r="AV96" s="324"/>
      <c r="AW96" s="324"/>
      <c r="AX96" s="324"/>
      <c r="AY96" s="324"/>
      <c r="AZ96" s="324"/>
      <c r="BA96" s="324"/>
      <c r="BB96" s="324"/>
      <c r="BH96" s="314"/>
      <c r="BI96" s="316"/>
      <c r="BJ96" s="316"/>
      <c r="BK96" s="316"/>
      <c r="BL96" s="316"/>
      <c r="BM96" s="316"/>
      <c r="BN96" s="316"/>
      <c r="BO96" s="316"/>
      <c r="BP96" s="316"/>
      <c r="BQ96" s="316"/>
      <c r="BR96" s="316"/>
      <c r="BS96" s="316"/>
      <c r="BT96" s="316"/>
      <c r="BU96" s="316"/>
      <c r="BV96" s="316"/>
    </row>
    <row r="97" spans="1:74">
      <c r="A97" s="623" t="s">
        <v>840</v>
      </c>
      <c r="B97" s="324">
        <v>93</v>
      </c>
      <c r="C97" s="324">
        <v>1</v>
      </c>
      <c r="D97" s="324">
        <v>2</v>
      </c>
      <c r="E97" s="695" t="s">
        <v>841</v>
      </c>
      <c r="F97" s="674">
        <v>93</v>
      </c>
      <c r="G97" s="692">
        <v>3</v>
      </c>
      <c r="H97" s="692">
        <v>3</v>
      </c>
      <c r="I97" s="695" t="s">
        <v>842</v>
      </c>
      <c r="J97" s="692">
        <v>93</v>
      </c>
      <c r="K97" s="692">
        <v>2</v>
      </c>
      <c r="L97" s="692">
        <v>48</v>
      </c>
      <c r="M97" s="696"/>
      <c r="N97" s="696"/>
      <c r="O97" s="696"/>
      <c r="P97" s="696"/>
      <c r="Q97" s="696"/>
      <c r="R97" s="696"/>
      <c r="S97" s="324"/>
      <c r="T97" s="324"/>
      <c r="U97" s="324"/>
      <c r="V97" s="324"/>
      <c r="W97" s="324"/>
      <c r="X97" s="324"/>
      <c r="Y97" s="324"/>
      <c r="Z97" s="324"/>
      <c r="AA97" s="324"/>
      <c r="AB97" s="324"/>
      <c r="AC97" s="324"/>
      <c r="AD97" s="324"/>
      <c r="AE97" s="324"/>
      <c r="AF97" s="324"/>
      <c r="AG97" s="324"/>
      <c r="AH97" s="324"/>
      <c r="AI97" s="324"/>
      <c r="AJ97" s="324"/>
      <c r="AK97" s="324"/>
      <c r="AL97" s="324"/>
      <c r="AM97" s="324"/>
      <c r="AN97" s="324"/>
      <c r="AO97" s="324"/>
      <c r="AP97" s="324"/>
      <c r="AQ97" s="324"/>
      <c r="AR97" s="324"/>
      <c r="AS97" s="324"/>
      <c r="AT97" s="324"/>
      <c r="AU97" s="324"/>
      <c r="AV97" s="324"/>
      <c r="AW97" s="324"/>
      <c r="AX97" s="324"/>
      <c r="AY97" s="324"/>
      <c r="AZ97" s="324"/>
      <c r="BA97" s="324"/>
      <c r="BB97" s="324"/>
      <c r="BH97" s="314"/>
      <c r="BI97" s="316"/>
      <c r="BJ97" s="316"/>
      <c r="BK97" s="316"/>
      <c r="BL97" s="316"/>
      <c r="BM97" s="316"/>
      <c r="BN97" s="316"/>
      <c r="BO97" s="316"/>
      <c r="BP97" s="316"/>
      <c r="BQ97" s="316"/>
      <c r="BR97" s="316"/>
      <c r="BS97" s="316"/>
      <c r="BT97" s="316"/>
      <c r="BU97" s="316"/>
      <c r="BV97" s="316"/>
    </row>
    <row r="98" spans="1:74">
      <c r="A98" s="623" t="s">
        <v>843</v>
      </c>
      <c r="B98" s="324">
        <v>94</v>
      </c>
      <c r="C98" s="324">
        <v>2</v>
      </c>
      <c r="D98" s="324">
        <v>3</v>
      </c>
      <c r="E98" s="695" t="s">
        <v>844</v>
      </c>
      <c r="F98" s="674">
        <v>94</v>
      </c>
      <c r="G98" s="692">
        <v>6</v>
      </c>
      <c r="H98" s="692">
        <v>50</v>
      </c>
      <c r="I98" s="695" t="s">
        <v>845</v>
      </c>
      <c r="J98" s="692">
        <v>94</v>
      </c>
      <c r="K98" s="692">
        <v>2.5</v>
      </c>
      <c r="L98" s="692">
        <v>8</v>
      </c>
      <c r="M98" s="696"/>
      <c r="N98" s="696"/>
      <c r="O98" s="696"/>
      <c r="P98" s="696"/>
      <c r="Q98" s="696"/>
      <c r="R98" s="696"/>
      <c r="S98" s="324"/>
      <c r="T98" s="324"/>
      <c r="U98" s="324"/>
      <c r="V98" s="324"/>
      <c r="W98" s="324"/>
      <c r="X98" s="324"/>
      <c r="Y98" s="324"/>
      <c r="Z98" s="324"/>
      <c r="AA98" s="324"/>
      <c r="AB98" s="324"/>
      <c r="AC98" s="324"/>
      <c r="AD98" s="324"/>
      <c r="AE98" s="324"/>
      <c r="AF98" s="324"/>
      <c r="AG98" s="324"/>
      <c r="AH98" s="324"/>
      <c r="AI98" s="324"/>
      <c r="AJ98" s="324"/>
      <c r="AK98" s="324"/>
      <c r="AL98" s="324"/>
      <c r="AM98" s="324"/>
      <c r="AN98" s="324"/>
      <c r="AO98" s="324"/>
      <c r="AP98" s="324"/>
      <c r="AQ98" s="324"/>
      <c r="AR98" s="324"/>
      <c r="AS98" s="324"/>
      <c r="AT98" s="324"/>
      <c r="AU98" s="324"/>
      <c r="AV98" s="324"/>
      <c r="AW98" s="324"/>
      <c r="AX98" s="324"/>
      <c r="AY98" s="324"/>
      <c r="AZ98" s="324"/>
      <c r="BA98" s="324"/>
      <c r="BB98" s="324"/>
      <c r="BH98" s="314"/>
      <c r="BI98" s="316"/>
      <c r="BJ98" s="316"/>
      <c r="BK98" s="316"/>
      <c r="BL98" s="316"/>
      <c r="BM98" s="316"/>
      <c r="BN98" s="316"/>
      <c r="BO98" s="316"/>
      <c r="BP98" s="316"/>
      <c r="BQ98" s="316"/>
      <c r="BR98" s="316"/>
      <c r="BS98" s="316"/>
      <c r="BT98" s="316"/>
      <c r="BU98" s="316"/>
      <c r="BV98" s="316"/>
    </row>
    <row r="99" spans="1:74">
      <c r="A99" s="623" t="s">
        <v>846</v>
      </c>
      <c r="B99" s="324">
        <v>95</v>
      </c>
      <c r="C99" s="324">
        <v>2</v>
      </c>
      <c r="D99" s="324">
        <v>3</v>
      </c>
      <c r="E99" s="695" t="s">
        <v>847</v>
      </c>
      <c r="F99" s="674">
        <v>95</v>
      </c>
      <c r="G99" s="692">
        <v>3</v>
      </c>
      <c r="H99" s="692">
        <v>7</v>
      </c>
      <c r="I99" s="695" t="s">
        <v>848</v>
      </c>
      <c r="J99" s="692">
        <v>95</v>
      </c>
      <c r="K99" s="692">
        <v>11</v>
      </c>
      <c r="L99" s="692">
        <v>80</v>
      </c>
      <c r="M99" s="696"/>
      <c r="N99" s="696"/>
      <c r="O99" s="696"/>
      <c r="P99" s="696"/>
      <c r="Q99" s="696"/>
      <c r="R99" s="696"/>
      <c r="S99" s="324"/>
      <c r="T99" s="324"/>
      <c r="U99" s="324"/>
      <c r="V99" s="324"/>
      <c r="W99" s="324"/>
      <c r="X99" s="324"/>
      <c r="Y99" s="324"/>
      <c r="Z99" s="324"/>
      <c r="AA99" s="324"/>
      <c r="AB99" s="324"/>
      <c r="AC99" s="324"/>
      <c r="AD99" s="324"/>
      <c r="AE99" s="324"/>
      <c r="AF99" s="324"/>
      <c r="AG99" s="324"/>
      <c r="AH99" s="324"/>
      <c r="AI99" s="324"/>
      <c r="AJ99" s="324"/>
      <c r="AK99" s="324"/>
      <c r="AL99" s="324"/>
      <c r="AM99" s="324"/>
      <c r="AN99" s="324"/>
      <c r="AO99" s="324"/>
      <c r="AP99" s="324"/>
      <c r="AQ99" s="324"/>
      <c r="AR99" s="324"/>
      <c r="AS99" s="324"/>
      <c r="AT99" s="324"/>
      <c r="AU99" s="324"/>
      <c r="AV99" s="324"/>
      <c r="AW99" s="324"/>
      <c r="AX99" s="324"/>
      <c r="AY99" s="324"/>
      <c r="AZ99" s="324"/>
      <c r="BA99" s="324"/>
      <c r="BB99" s="324"/>
      <c r="BH99" s="314"/>
      <c r="BI99" s="316"/>
      <c r="BJ99" s="316"/>
      <c r="BK99" s="316"/>
      <c r="BL99" s="316"/>
      <c r="BM99" s="316"/>
      <c r="BN99" s="316"/>
      <c r="BO99" s="316"/>
      <c r="BP99" s="316"/>
      <c r="BQ99" s="316"/>
      <c r="BR99" s="316"/>
      <c r="BS99" s="316"/>
      <c r="BT99" s="316"/>
      <c r="BU99" s="316"/>
      <c r="BV99" s="316"/>
    </row>
    <row r="100" spans="1:74">
      <c r="A100" s="623" t="s">
        <v>849</v>
      </c>
      <c r="B100" s="324">
        <v>96</v>
      </c>
      <c r="C100" s="324">
        <v>4</v>
      </c>
      <c r="D100" s="324">
        <v>6</v>
      </c>
      <c r="E100" s="695" t="s">
        <v>850</v>
      </c>
      <c r="F100" s="674">
        <v>96</v>
      </c>
      <c r="G100" s="692">
        <v>2</v>
      </c>
      <c r="H100" s="692">
        <v>3</v>
      </c>
      <c r="I100" s="695" t="s">
        <v>851</v>
      </c>
      <c r="J100" s="692">
        <v>96</v>
      </c>
      <c r="K100" s="692">
        <v>3.25</v>
      </c>
      <c r="L100" s="692">
        <v>16</v>
      </c>
      <c r="M100" s="696"/>
      <c r="N100" s="696"/>
      <c r="O100" s="696"/>
      <c r="P100" s="696"/>
      <c r="Q100" s="696"/>
      <c r="R100" s="696"/>
      <c r="S100" s="324"/>
      <c r="T100" s="324"/>
      <c r="U100" s="324"/>
      <c r="V100" s="324"/>
      <c r="W100" s="324"/>
      <c r="X100" s="324"/>
      <c r="Y100" s="324"/>
      <c r="Z100" s="324"/>
      <c r="AA100" s="324"/>
      <c r="AB100" s="324"/>
      <c r="AC100" s="324"/>
      <c r="AD100" s="324"/>
      <c r="AE100" s="324"/>
      <c r="AF100" s="324"/>
      <c r="AG100" s="324"/>
      <c r="AH100" s="324"/>
      <c r="AI100" s="324"/>
      <c r="AJ100" s="324"/>
      <c r="AK100" s="324"/>
      <c r="AL100" s="324"/>
      <c r="AM100" s="324"/>
      <c r="AN100" s="324"/>
      <c r="AO100" s="324"/>
      <c r="AP100" s="324"/>
      <c r="AQ100" s="324"/>
      <c r="AR100" s="324"/>
      <c r="AS100" s="324"/>
      <c r="AT100" s="324"/>
      <c r="AU100" s="324"/>
      <c r="AV100" s="324"/>
      <c r="AW100" s="324"/>
      <c r="AX100" s="324"/>
      <c r="AY100" s="324"/>
      <c r="AZ100" s="324"/>
      <c r="BA100" s="324"/>
      <c r="BB100" s="324"/>
      <c r="BH100" s="314"/>
      <c r="BI100" s="316"/>
      <c r="BJ100" s="316"/>
      <c r="BK100" s="316"/>
      <c r="BL100" s="316"/>
      <c r="BM100" s="316"/>
      <c r="BN100" s="316"/>
      <c r="BO100" s="316"/>
      <c r="BP100" s="316"/>
      <c r="BQ100" s="316"/>
      <c r="BR100" s="316"/>
      <c r="BS100" s="316"/>
      <c r="BT100" s="316"/>
      <c r="BU100" s="316"/>
      <c r="BV100" s="316"/>
    </row>
    <row r="101" spans="1:74">
      <c r="A101" s="623" t="s">
        <v>852</v>
      </c>
      <c r="B101" s="324">
        <v>97</v>
      </c>
      <c r="C101" s="324">
        <v>4</v>
      </c>
      <c r="D101" s="324">
        <v>5</v>
      </c>
      <c r="E101" s="695" t="s">
        <v>853</v>
      </c>
      <c r="F101" s="674">
        <v>97</v>
      </c>
      <c r="G101" s="692">
        <v>3</v>
      </c>
      <c r="H101" s="692">
        <v>3</v>
      </c>
      <c r="I101" s="695" t="s">
        <v>854</v>
      </c>
      <c r="J101" s="692">
        <v>97</v>
      </c>
      <c r="K101" s="692">
        <v>5</v>
      </c>
      <c r="L101" s="692">
        <v>32</v>
      </c>
      <c r="M101" s="696"/>
      <c r="N101" s="696"/>
      <c r="O101" s="696"/>
      <c r="P101" s="696"/>
      <c r="Q101" s="696"/>
      <c r="R101" s="696"/>
      <c r="S101" s="324"/>
      <c r="T101" s="324"/>
      <c r="U101" s="324"/>
      <c r="V101" s="324"/>
      <c r="W101" s="324"/>
      <c r="X101" s="324"/>
      <c r="Y101" s="324"/>
      <c r="Z101" s="324"/>
      <c r="AA101" s="324"/>
      <c r="AB101" s="324"/>
      <c r="AC101" s="324"/>
      <c r="AD101" s="324"/>
      <c r="AE101" s="324"/>
      <c r="AF101" s="324"/>
      <c r="AG101" s="324"/>
      <c r="AH101" s="324"/>
      <c r="AI101" s="324"/>
      <c r="AJ101" s="324"/>
      <c r="AK101" s="324"/>
      <c r="AL101" s="324"/>
      <c r="AM101" s="324"/>
      <c r="AN101" s="324"/>
      <c r="AO101" s="324"/>
      <c r="AP101" s="324"/>
      <c r="AQ101" s="324"/>
      <c r="AR101" s="324"/>
      <c r="AS101" s="324"/>
      <c r="AT101" s="324"/>
      <c r="AU101" s="324"/>
      <c r="AV101" s="324"/>
      <c r="AW101" s="324"/>
      <c r="AX101" s="324"/>
      <c r="AY101" s="324"/>
      <c r="AZ101" s="324"/>
      <c r="BA101" s="324"/>
      <c r="BB101" s="324"/>
      <c r="BH101" s="314"/>
      <c r="BI101" s="316"/>
      <c r="BJ101" s="316"/>
      <c r="BK101" s="316"/>
      <c r="BL101" s="316"/>
      <c r="BM101" s="316"/>
      <c r="BN101" s="316"/>
      <c r="BO101" s="316"/>
      <c r="BP101" s="316"/>
      <c r="BQ101" s="316"/>
      <c r="BR101" s="316"/>
      <c r="BS101" s="316"/>
      <c r="BT101" s="316"/>
      <c r="BU101" s="316"/>
      <c r="BV101" s="316"/>
    </row>
    <row r="102" spans="1:74">
      <c r="A102" s="623" t="s">
        <v>855</v>
      </c>
      <c r="B102" s="324">
        <v>98</v>
      </c>
      <c r="C102" s="324">
        <v>2</v>
      </c>
      <c r="D102" s="324">
        <v>3</v>
      </c>
      <c r="E102" s="695" t="s">
        <v>856</v>
      </c>
      <c r="F102" s="674">
        <v>98</v>
      </c>
      <c r="G102" s="692">
        <v>3</v>
      </c>
      <c r="H102" s="692">
        <v>5</v>
      </c>
      <c r="I102" s="695" t="s">
        <v>857</v>
      </c>
      <c r="J102" s="692">
        <v>98</v>
      </c>
      <c r="K102" s="692">
        <v>5.5</v>
      </c>
      <c r="L102" s="692">
        <v>16</v>
      </c>
      <c r="M102" s="696"/>
      <c r="N102" s="696"/>
      <c r="O102" s="696"/>
      <c r="P102" s="696"/>
      <c r="Q102" s="696"/>
      <c r="R102" s="696"/>
      <c r="S102" s="324"/>
      <c r="T102" s="324"/>
      <c r="U102" s="324"/>
      <c r="V102" s="324"/>
      <c r="W102" s="324"/>
      <c r="X102" s="324"/>
      <c r="Y102" s="324"/>
      <c r="Z102" s="324"/>
      <c r="AA102" s="324"/>
      <c r="AB102" s="324"/>
      <c r="AC102" s="324"/>
      <c r="AD102" s="324"/>
      <c r="AE102" s="324"/>
      <c r="AF102" s="324"/>
      <c r="AG102" s="324"/>
      <c r="AH102" s="324"/>
      <c r="AI102" s="324"/>
      <c r="AJ102" s="324"/>
      <c r="AK102" s="324"/>
      <c r="AL102" s="324"/>
      <c r="AM102" s="324"/>
      <c r="AN102" s="324"/>
      <c r="AO102" s="324"/>
      <c r="AP102" s="324"/>
      <c r="AQ102" s="324"/>
      <c r="AR102" s="324"/>
      <c r="AS102" s="324"/>
      <c r="AT102" s="324"/>
      <c r="AU102" s="324"/>
      <c r="AV102" s="324"/>
      <c r="AW102" s="324"/>
      <c r="AX102" s="324"/>
      <c r="AY102" s="324"/>
      <c r="AZ102" s="324"/>
      <c r="BA102" s="324"/>
      <c r="BB102" s="324"/>
      <c r="BH102" s="314"/>
      <c r="BI102" s="316"/>
      <c r="BJ102" s="316"/>
      <c r="BK102" s="316"/>
      <c r="BL102" s="316"/>
      <c r="BM102" s="316"/>
      <c r="BN102" s="316"/>
      <c r="BO102" s="316"/>
      <c r="BP102" s="316"/>
      <c r="BQ102" s="316"/>
      <c r="BR102" s="316"/>
      <c r="BS102" s="316"/>
      <c r="BT102" s="316"/>
      <c r="BU102" s="316"/>
      <c r="BV102" s="316"/>
    </row>
    <row r="103" spans="1:74">
      <c r="A103" s="623" t="s">
        <v>858</v>
      </c>
      <c r="B103" s="324">
        <v>99</v>
      </c>
      <c r="C103" s="324">
        <v>2</v>
      </c>
      <c r="D103" s="324">
        <v>3</v>
      </c>
      <c r="E103" s="695" t="s">
        <v>859</v>
      </c>
      <c r="F103" s="674">
        <v>99</v>
      </c>
      <c r="G103" s="692">
        <v>2</v>
      </c>
      <c r="H103" s="692">
        <v>3</v>
      </c>
      <c r="I103" s="695" t="s">
        <v>860</v>
      </c>
      <c r="J103" s="692">
        <v>99</v>
      </c>
      <c r="K103" s="692">
        <v>3.5</v>
      </c>
      <c r="L103" s="692">
        <v>16</v>
      </c>
      <c r="M103" s="696"/>
      <c r="N103" s="696"/>
      <c r="O103" s="696"/>
      <c r="P103" s="696"/>
      <c r="Q103" s="696"/>
      <c r="R103" s="696"/>
      <c r="S103" s="324"/>
      <c r="T103" s="324"/>
      <c r="U103" s="324"/>
      <c r="V103" s="324"/>
      <c r="W103" s="324"/>
      <c r="X103" s="324"/>
      <c r="Y103" s="324"/>
      <c r="Z103" s="324"/>
      <c r="AA103" s="324"/>
      <c r="AB103" s="324"/>
      <c r="AC103" s="324"/>
      <c r="AD103" s="324"/>
      <c r="AE103" s="324"/>
      <c r="AF103" s="324"/>
      <c r="AG103" s="324"/>
      <c r="AH103" s="324"/>
      <c r="AI103" s="324"/>
      <c r="AJ103" s="324"/>
      <c r="AK103" s="324"/>
      <c r="AL103" s="324"/>
      <c r="AM103" s="324"/>
      <c r="AN103" s="324"/>
      <c r="AO103" s="324"/>
      <c r="AP103" s="324"/>
      <c r="AQ103" s="324"/>
      <c r="AR103" s="324"/>
      <c r="AS103" s="324"/>
      <c r="AT103" s="324"/>
      <c r="AU103" s="324"/>
      <c r="AV103" s="324"/>
      <c r="AW103" s="324"/>
      <c r="AX103" s="324"/>
      <c r="AY103" s="324"/>
      <c r="AZ103" s="324"/>
      <c r="BA103" s="324"/>
      <c r="BB103" s="324"/>
      <c r="BH103" s="314"/>
      <c r="BI103" s="316"/>
      <c r="BJ103" s="316"/>
      <c r="BK103" s="316"/>
      <c r="BL103" s="316"/>
      <c r="BM103" s="316"/>
      <c r="BN103" s="316"/>
      <c r="BO103" s="316"/>
      <c r="BP103" s="316"/>
      <c r="BQ103" s="316"/>
      <c r="BR103" s="316"/>
      <c r="BS103" s="316"/>
      <c r="BT103" s="316"/>
      <c r="BU103" s="316"/>
      <c r="BV103" s="316"/>
    </row>
    <row r="104" spans="1:74">
      <c r="A104" s="623" t="s">
        <v>861</v>
      </c>
      <c r="B104" s="324">
        <v>100</v>
      </c>
      <c r="C104" s="324">
        <v>2</v>
      </c>
      <c r="D104" s="324">
        <v>3</v>
      </c>
      <c r="E104" s="695" t="s">
        <v>862</v>
      </c>
      <c r="F104" s="674">
        <v>100</v>
      </c>
      <c r="G104" s="692">
        <v>3</v>
      </c>
      <c r="H104" s="692">
        <v>3</v>
      </c>
      <c r="I104" s="695" t="s">
        <v>863</v>
      </c>
      <c r="J104" s="692">
        <v>100</v>
      </c>
      <c r="K104" s="692">
        <v>1.5</v>
      </c>
      <c r="L104" s="692">
        <v>56</v>
      </c>
      <c r="M104" s="696"/>
      <c r="N104" s="696"/>
      <c r="O104" s="696"/>
      <c r="P104" s="696"/>
      <c r="Q104" s="696"/>
      <c r="R104" s="696"/>
      <c r="S104" s="324"/>
      <c r="T104" s="324"/>
      <c r="U104" s="324"/>
      <c r="V104" s="324"/>
      <c r="W104" s="324"/>
      <c r="X104" s="324"/>
      <c r="Y104" s="324"/>
      <c r="Z104" s="324"/>
      <c r="AA104" s="324"/>
      <c r="AB104" s="324"/>
      <c r="AC104" s="324"/>
      <c r="AD104" s="324"/>
      <c r="AE104" s="324"/>
      <c r="AF104" s="324"/>
      <c r="AG104" s="324"/>
      <c r="AH104" s="324"/>
      <c r="AI104" s="324"/>
      <c r="AJ104" s="324"/>
      <c r="AK104" s="324"/>
      <c r="AL104" s="324"/>
      <c r="AM104" s="324"/>
      <c r="AN104" s="324"/>
      <c r="AO104" s="324"/>
      <c r="AP104" s="324"/>
      <c r="AQ104" s="324"/>
      <c r="AR104" s="324"/>
      <c r="AS104" s="324"/>
      <c r="AT104" s="324"/>
      <c r="AU104" s="324"/>
      <c r="AV104" s="324"/>
      <c r="AW104" s="324"/>
      <c r="AX104" s="324"/>
      <c r="AY104" s="324"/>
      <c r="AZ104" s="324"/>
      <c r="BA104" s="324"/>
      <c r="BB104" s="324"/>
      <c r="BH104" s="314"/>
      <c r="BI104" s="316"/>
      <c r="BJ104" s="316"/>
      <c r="BK104" s="316"/>
      <c r="BL104" s="316"/>
      <c r="BM104" s="316"/>
      <c r="BN104" s="316"/>
      <c r="BO104" s="316"/>
      <c r="BP104" s="316"/>
      <c r="BQ104" s="316"/>
      <c r="BR104" s="316"/>
      <c r="BS104" s="316"/>
      <c r="BT104" s="316"/>
      <c r="BU104" s="316"/>
      <c r="BV104" s="316"/>
    </row>
    <row r="105" spans="1:74">
      <c r="A105" s="697"/>
      <c r="B105" s="698"/>
      <c r="C105" s="695"/>
      <c r="D105" s="695"/>
      <c r="E105" s="695"/>
      <c r="F105" s="695"/>
      <c r="G105" s="695"/>
      <c r="H105" s="695"/>
      <c r="I105" s="695"/>
      <c r="J105" s="695"/>
      <c r="K105" s="695"/>
      <c r="L105" s="695"/>
      <c r="M105" s="695"/>
      <c r="N105" s="695"/>
      <c r="O105" s="695"/>
      <c r="P105" s="695"/>
      <c r="Q105" s="695"/>
      <c r="R105" s="695"/>
      <c r="S105" s="698"/>
      <c r="T105" s="698"/>
      <c r="U105" s="698"/>
      <c r="V105" s="698"/>
      <c r="W105" s="698"/>
      <c r="X105" s="698"/>
      <c r="Y105" s="698"/>
      <c r="Z105" s="698"/>
      <c r="AA105" s="698"/>
      <c r="AB105" s="698"/>
      <c r="AC105" s="698"/>
      <c r="AD105" s="698"/>
      <c r="AE105" s="698"/>
      <c r="AF105" s="698"/>
      <c r="AG105" s="698"/>
      <c r="AH105" s="698"/>
      <c r="AI105" s="698"/>
      <c r="AJ105" s="698"/>
      <c r="AK105" s="698"/>
      <c r="AL105" s="698"/>
      <c r="AM105" s="698"/>
      <c r="AN105" s="698"/>
      <c r="AO105" s="698"/>
      <c r="AP105" s="698"/>
      <c r="AQ105" s="698"/>
      <c r="AR105" s="698"/>
      <c r="AS105" s="698"/>
      <c r="AT105" s="698"/>
      <c r="AU105" s="698"/>
      <c r="AV105" s="698"/>
      <c r="AW105" s="698"/>
      <c r="AX105" s="698"/>
      <c r="AY105" s="698"/>
      <c r="AZ105" s="698"/>
      <c r="BA105" s="698"/>
      <c r="BB105" s="698"/>
      <c r="BH105" s="314"/>
      <c r="BI105" s="316"/>
      <c r="BJ105" s="316"/>
      <c r="BK105" s="316"/>
      <c r="BL105" s="316"/>
      <c r="BM105" s="316"/>
      <c r="BN105" s="316"/>
      <c r="BO105" s="316"/>
      <c r="BP105" s="316"/>
      <c r="BQ105" s="316"/>
      <c r="BR105" s="316"/>
      <c r="BS105" s="316"/>
      <c r="BT105" s="316"/>
      <c r="BU105" s="316"/>
      <c r="BV105" s="316"/>
    </row>
    <row r="106" spans="1:74">
      <c r="A106" s="697"/>
      <c r="B106" s="698"/>
      <c r="C106" s="695"/>
      <c r="D106" s="695"/>
      <c r="E106" s="695"/>
      <c r="F106" s="695"/>
      <c r="G106" s="695"/>
      <c r="H106" s="695"/>
      <c r="I106" s="695"/>
      <c r="J106" s="695"/>
      <c r="K106" s="695"/>
      <c r="L106" s="695"/>
      <c r="M106" s="695"/>
      <c r="N106" s="695"/>
      <c r="O106" s="695"/>
      <c r="P106" s="695"/>
      <c r="Q106" s="695"/>
      <c r="R106" s="695"/>
      <c r="S106" s="698"/>
      <c r="T106" s="698"/>
      <c r="U106" s="698"/>
      <c r="V106" s="698"/>
      <c r="W106" s="698"/>
      <c r="X106" s="698"/>
      <c r="Y106" s="698"/>
      <c r="Z106" s="698"/>
      <c r="AA106" s="698"/>
      <c r="AB106" s="698"/>
      <c r="AC106" s="698"/>
      <c r="AD106" s="698"/>
      <c r="AE106" s="698"/>
      <c r="AF106" s="698"/>
      <c r="AG106" s="698"/>
      <c r="AH106" s="698"/>
      <c r="AI106" s="698"/>
      <c r="AJ106" s="698"/>
      <c r="AK106" s="698"/>
      <c r="AL106" s="698"/>
      <c r="AM106" s="698"/>
      <c r="AN106" s="698"/>
      <c r="AO106" s="698"/>
      <c r="AP106" s="698"/>
      <c r="AQ106" s="698"/>
      <c r="AR106" s="698"/>
      <c r="AS106" s="698"/>
      <c r="AT106" s="698"/>
      <c r="AU106" s="698"/>
      <c r="AV106" s="698"/>
      <c r="AW106" s="698"/>
      <c r="AX106" s="698"/>
      <c r="AY106" s="698"/>
      <c r="AZ106" s="698"/>
      <c r="BA106" s="698"/>
      <c r="BB106" s="698"/>
      <c r="BH106" s="314"/>
      <c r="BI106" s="316"/>
      <c r="BJ106" s="316"/>
      <c r="BK106" s="316"/>
      <c r="BL106" s="316"/>
      <c r="BM106" s="316"/>
      <c r="BN106" s="316"/>
      <c r="BO106" s="316"/>
      <c r="BP106" s="316"/>
      <c r="BQ106" s="316"/>
      <c r="BR106" s="316"/>
      <c r="BS106" s="316"/>
      <c r="BT106" s="316"/>
      <c r="BU106" s="316"/>
      <c r="BV106" s="316"/>
    </row>
    <row r="107" spans="1:74">
      <c r="A107" s="697"/>
      <c r="B107" s="698"/>
      <c r="C107" s="695"/>
      <c r="D107" s="695"/>
      <c r="E107" s="695"/>
      <c r="F107" s="695"/>
      <c r="G107" s="695"/>
      <c r="H107" s="695"/>
      <c r="I107" s="695"/>
      <c r="J107" s="695"/>
      <c r="K107" s="695"/>
      <c r="L107" s="695"/>
      <c r="M107" s="695"/>
      <c r="N107" s="695"/>
      <c r="O107" s="695"/>
      <c r="P107" s="695"/>
      <c r="Q107" s="695"/>
      <c r="R107" s="695"/>
      <c r="S107" s="698"/>
      <c r="T107" s="698"/>
      <c r="U107" s="698"/>
      <c r="V107" s="698"/>
      <c r="W107" s="698"/>
      <c r="X107" s="698"/>
      <c r="Y107" s="698"/>
      <c r="Z107" s="698"/>
      <c r="AA107" s="698"/>
      <c r="AB107" s="698"/>
      <c r="AC107" s="698"/>
      <c r="AD107" s="698"/>
      <c r="AE107" s="698"/>
      <c r="AF107" s="698"/>
      <c r="AG107" s="698"/>
      <c r="AH107" s="698"/>
      <c r="AI107" s="698"/>
      <c r="AJ107" s="698"/>
      <c r="AK107" s="698"/>
      <c r="AL107" s="698"/>
      <c r="AM107" s="698"/>
      <c r="AN107" s="698"/>
      <c r="AO107" s="698"/>
      <c r="AP107" s="698"/>
      <c r="AQ107" s="698"/>
      <c r="AR107" s="698"/>
      <c r="AS107" s="698"/>
      <c r="AT107" s="698"/>
      <c r="AU107" s="698"/>
      <c r="AV107" s="698"/>
      <c r="AW107" s="698"/>
      <c r="AX107" s="698"/>
      <c r="AY107" s="698"/>
      <c r="AZ107" s="698"/>
      <c r="BA107" s="698"/>
      <c r="BB107" s="698">
        <v>0</v>
      </c>
      <c r="BH107" s="314"/>
      <c r="BI107" s="316"/>
      <c r="BJ107" s="316"/>
      <c r="BK107" s="316"/>
      <c r="BL107" s="316"/>
      <c r="BM107" s="316"/>
      <c r="BN107" s="316"/>
      <c r="BO107" s="316"/>
      <c r="BP107" s="316"/>
      <c r="BQ107" s="316"/>
      <c r="BR107" s="316"/>
      <c r="BS107" s="316"/>
      <c r="BT107" s="316"/>
      <c r="BU107" s="316"/>
      <c r="BV107" s="316"/>
    </row>
    <row r="108" spans="1:74">
      <c r="A108" s="697"/>
      <c r="B108" s="698"/>
      <c r="C108" s="695"/>
      <c r="D108" s="695"/>
      <c r="E108" s="695"/>
      <c r="F108" s="695"/>
      <c r="G108" s="695"/>
      <c r="H108" s="695"/>
      <c r="I108" s="695"/>
      <c r="J108" s="695"/>
      <c r="K108" s="695"/>
      <c r="L108" s="695"/>
      <c r="M108" s="695"/>
      <c r="N108" s="695"/>
      <c r="O108" s="695"/>
      <c r="P108" s="695"/>
      <c r="Q108" s="695"/>
      <c r="R108" s="695"/>
      <c r="S108" s="698"/>
      <c r="T108" s="698"/>
      <c r="U108" s="698"/>
      <c r="V108" s="698"/>
      <c r="W108" s="698"/>
      <c r="X108" s="698"/>
      <c r="Y108" s="698"/>
      <c r="Z108" s="698"/>
      <c r="AA108" s="698"/>
      <c r="AB108" s="698"/>
      <c r="AC108" s="698"/>
      <c r="AD108" s="698"/>
      <c r="AE108" s="698"/>
      <c r="AF108" s="698"/>
      <c r="AG108" s="698"/>
      <c r="AH108" s="698"/>
      <c r="AI108" s="698"/>
      <c r="AJ108" s="698"/>
      <c r="AK108" s="698"/>
      <c r="AL108" s="698"/>
      <c r="AM108" s="698"/>
      <c r="AN108" s="698"/>
      <c r="AO108" s="698"/>
      <c r="AP108" s="698"/>
      <c r="AQ108" s="698"/>
      <c r="AR108" s="698"/>
      <c r="AS108" s="698"/>
      <c r="AT108" s="698"/>
      <c r="AU108" s="698"/>
      <c r="AV108" s="698"/>
      <c r="AW108" s="698"/>
      <c r="AX108" s="698"/>
      <c r="AY108" s="698"/>
      <c r="AZ108" s="698"/>
      <c r="BA108" s="698"/>
      <c r="BB108" s="698"/>
      <c r="BH108" s="314"/>
      <c r="BI108" s="316"/>
      <c r="BJ108" s="316"/>
      <c r="BK108" s="316"/>
      <c r="BL108" s="316"/>
      <c r="BM108" s="316"/>
      <c r="BN108" s="316"/>
      <c r="BO108" s="316"/>
      <c r="BP108" s="316"/>
      <c r="BQ108" s="316"/>
      <c r="BR108" s="316"/>
      <c r="BS108" s="316"/>
      <c r="BT108" s="316"/>
      <c r="BU108" s="316"/>
      <c r="BV108" s="316"/>
    </row>
    <row r="109" spans="1:74" ht="16" thickBot="1">
      <c r="A109" s="699"/>
      <c r="B109" s="698"/>
      <c r="C109" s="695"/>
      <c r="D109" s="695"/>
      <c r="E109" s="695"/>
      <c r="F109" s="695"/>
      <c r="G109" s="695"/>
      <c r="H109" s="695"/>
      <c r="I109" s="695"/>
      <c r="J109" s="695"/>
      <c r="K109" s="695"/>
      <c r="L109" s="695"/>
      <c r="M109" s="695"/>
      <c r="N109" s="695"/>
      <c r="O109" s="695"/>
      <c r="P109" s="695"/>
      <c r="Q109" s="695"/>
      <c r="R109" s="695"/>
      <c r="S109" s="700"/>
      <c r="T109" s="700"/>
      <c r="U109" s="700"/>
      <c r="V109" s="700"/>
      <c r="W109" s="700"/>
      <c r="X109" s="700"/>
      <c r="Y109" s="700"/>
      <c r="Z109" s="700"/>
      <c r="AA109" s="700"/>
      <c r="AB109" s="700"/>
      <c r="AC109" s="700"/>
      <c r="AD109" s="700"/>
      <c r="AE109" s="700"/>
      <c r="AF109" s="700"/>
      <c r="AG109" s="700"/>
      <c r="AH109" s="700"/>
      <c r="AI109" s="700"/>
      <c r="AJ109" s="700"/>
      <c r="AK109" s="700"/>
      <c r="AL109" s="700"/>
      <c r="AM109" s="700"/>
      <c r="AN109" s="700"/>
      <c r="AO109" s="700"/>
      <c r="AP109" s="700"/>
      <c r="AQ109" s="700"/>
      <c r="AR109" s="700"/>
      <c r="AS109" s="700"/>
      <c r="AT109" s="700"/>
      <c r="AU109" s="700"/>
      <c r="AV109" s="700"/>
      <c r="AW109" s="700"/>
      <c r="AX109" s="700"/>
      <c r="AY109" s="700"/>
      <c r="AZ109" s="700"/>
      <c r="BA109" s="700"/>
      <c r="BB109" s="700"/>
      <c r="BH109" s="314"/>
      <c r="BI109" s="315"/>
      <c r="BJ109" s="315"/>
      <c r="BK109" s="315"/>
      <c r="BL109" s="315"/>
      <c r="BM109" s="315"/>
      <c r="BN109" s="315"/>
      <c r="BO109" s="315"/>
      <c r="BP109" s="315"/>
      <c r="BQ109" s="315"/>
      <c r="BR109" s="315"/>
      <c r="BS109" s="315"/>
      <c r="BT109" s="315"/>
      <c r="BU109" s="315"/>
      <c r="BV109" s="315"/>
    </row>
    <row r="112" spans="1:74" ht="16" thickBot="1"/>
    <row r="113" spans="1:54" ht="33" thickBot="1">
      <c r="A113" s="627" t="s">
        <v>226</v>
      </c>
      <c r="B113" s="701" t="s">
        <v>864</v>
      </c>
      <c r="C113" s="702" t="s">
        <v>396</v>
      </c>
      <c r="D113" s="703" t="s">
        <v>397</v>
      </c>
      <c r="E113" s="704"/>
      <c r="F113" s="704"/>
      <c r="G113" s="704"/>
      <c r="H113" s="704"/>
      <c r="I113" s="704"/>
      <c r="J113" s="704"/>
      <c r="K113" s="704"/>
      <c r="L113" s="704"/>
      <c r="M113" s="704"/>
      <c r="N113" s="705"/>
      <c r="O113" s="706" t="s">
        <v>220</v>
      </c>
      <c r="P113" s="707"/>
      <c r="Q113" s="707"/>
      <c r="R113" s="707"/>
      <c r="S113" s="708" t="s">
        <v>228</v>
      </c>
      <c r="T113" s="709" t="s">
        <v>227</v>
      </c>
      <c r="U113" s="709"/>
      <c r="V113" s="709"/>
      <c r="W113" s="709"/>
      <c r="X113" s="709"/>
      <c r="Y113" s="709"/>
      <c r="Z113" s="709"/>
      <c r="AA113" s="709"/>
      <c r="AB113" s="709"/>
      <c r="AC113" s="709"/>
      <c r="AD113" s="709"/>
      <c r="AE113" s="709"/>
      <c r="AF113" s="709"/>
      <c r="AG113" s="709"/>
      <c r="AH113" s="709"/>
      <c r="AI113" s="709"/>
      <c r="AJ113" s="709"/>
      <c r="AK113" s="709"/>
      <c r="AL113" s="709"/>
      <c r="AM113" s="709"/>
      <c r="AN113" s="709"/>
      <c r="AO113" s="709"/>
      <c r="AP113" s="709"/>
      <c r="AQ113" s="709"/>
      <c r="AR113" s="709"/>
      <c r="AS113" s="709"/>
      <c r="AT113" s="709"/>
      <c r="AU113" s="709"/>
      <c r="AV113" s="709"/>
      <c r="AW113" s="709"/>
      <c r="AX113" s="709"/>
      <c r="AY113" s="709"/>
      <c r="AZ113" s="709"/>
      <c r="BA113" s="709"/>
      <c r="BB113" s="710" t="s">
        <v>220</v>
      </c>
    </row>
    <row r="114" spans="1:54" ht="16">
      <c r="A114" s="313" t="s">
        <v>169</v>
      </c>
      <c r="B114" s="711"/>
      <c r="C114" s="655">
        <v>4.9565217391304346</v>
      </c>
      <c r="D114" s="655">
        <v>75.130434782608702</v>
      </c>
      <c r="E114" s="712"/>
      <c r="F114" s="712"/>
      <c r="G114" s="712"/>
      <c r="H114" s="712"/>
      <c r="I114" s="712"/>
      <c r="J114" s="712"/>
      <c r="K114" s="712"/>
      <c r="L114" s="712"/>
      <c r="M114" s="712"/>
      <c r="N114" s="712"/>
      <c r="O114" s="324"/>
      <c r="P114" s="324"/>
      <c r="Q114" s="324"/>
      <c r="R114" s="324"/>
      <c r="S114" s="324"/>
      <c r="T114" s="324"/>
      <c r="U114" s="324"/>
      <c r="V114" s="324"/>
      <c r="W114" s="324"/>
      <c r="X114" s="324"/>
      <c r="Y114" s="324"/>
      <c r="Z114" s="324"/>
      <c r="AA114" s="324"/>
      <c r="AB114" s="324"/>
      <c r="AC114" s="324"/>
      <c r="AD114" s="324"/>
      <c r="AE114" s="324"/>
      <c r="AF114" s="324"/>
      <c r="AG114" s="324"/>
      <c r="AH114" s="324"/>
      <c r="AI114" s="324"/>
      <c r="AJ114" s="324"/>
      <c r="AK114" s="324"/>
      <c r="AL114" s="324"/>
      <c r="AM114" s="324"/>
      <c r="AN114" s="324"/>
      <c r="AO114" s="324"/>
      <c r="AP114" s="324"/>
      <c r="AQ114" s="324"/>
      <c r="AR114" s="324"/>
      <c r="AS114" s="324"/>
      <c r="AT114" s="324"/>
      <c r="AU114" s="324"/>
      <c r="AV114" s="324"/>
      <c r="AW114" s="324"/>
      <c r="AX114" s="324"/>
      <c r="AY114" s="324"/>
      <c r="AZ114" s="324"/>
      <c r="BA114" s="324"/>
      <c r="BB114" s="324"/>
    </row>
    <row r="115" spans="1:54" ht="16">
      <c r="A115" s="317" t="s">
        <v>229</v>
      </c>
      <c r="B115" s="664" t="s">
        <v>426</v>
      </c>
      <c r="C115" s="693" t="s">
        <v>426</v>
      </c>
      <c r="D115" s="693" t="s">
        <v>426</v>
      </c>
      <c r="E115" s="693"/>
      <c r="F115" s="693"/>
      <c r="G115" s="693"/>
      <c r="H115" s="693"/>
      <c r="I115" s="693"/>
      <c r="J115" s="693"/>
      <c r="K115" s="693"/>
      <c r="L115" s="693"/>
      <c r="M115" s="693"/>
      <c r="N115" s="693"/>
      <c r="O115" s="324"/>
      <c r="P115" s="324"/>
      <c r="Q115" s="324"/>
      <c r="R115" s="324"/>
      <c r="S115" s="324"/>
      <c r="T115" s="324"/>
      <c r="U115" s="324"/>
      <c r="V115" s="324"/>
      <c r="W115" s="324"/>
      <c r="X115" s="324"/>
      <c r="Y115" s="324"/>
      <c r="Z115" s="324"/>
      <c r="AA115" s="324"/>
      <c r="AB115" s="324"/>
      <c r="AC115" s="324"/>
      <c r="AD115" s="324"/>
      <c r="AE115" s="324"/>
      <c r="AF115" s="324"/>
      <c r="AG115" s="324"/>
      <c r="AH115" s="324"/>
      <c r="AI115" s="324"/>
      <c r="AJ115" s="324"/>
      <c r="AK115" s="324"/>
      <c r="AL115" s="324"/>
      <c r="AM115" s="324"/>
      <c r="AN115" s="324"/>
      <c r="AO115" s="324"/>
      <c r="AP115" s="324"/>
      <c r="AQ115" s="324"/>
      <c r="AR115" s="324"/>
      <c r="AS115" s="324"/>
      <c r="AT115" s="324"/>
      <c r="AU115" s="324"/>
      <c r="AV115" s="324"/>
      <c r="AW115" s="324"/>
      <c r="AX115" s="324"/>
      <c r="AY115" s="324"/>
      <c r="AZ115" s="324"/>
      <c r="BA115" s="324"/>
      <c r="BB115" s="324"/>
    </row>
    <row r="116" spans="1:54">
      <c r="A116" s="623" t="s">
        <v>865</v>
      </c>
      <c r="B116" s="713">
        <v>1</v>
      </c>
      <c r="C116" s="324">
        <v>6</v>
      </c>
      <c r="D116" s="324">
        <v>176</v>
      </c>
      <c r="E116" s="324"/>
      <c r="F116" s="324"/>
      <c r="G116" s="324"/>
      <c r="H116" s="324"/>
      <c r="I116" s="324"/>
      <c r="J116" s="324"/>
      <c r="K116" s="324"/>
      <c r="L116" s="324"/>
      <c r="M116" s="324"/>
      <c r="N116" s="324"/>
      <c r="O116" s="324"/>
      <c r="P116" s="324"/>
      <c r="Q116" s="324"/>
      <c r="R116" s="324"/>
      <c r="S116" s="324"/>
      <c r="T116" s="324"/>
      <c r="U116" s="324"/>
      <c r="V116" s="324"/>
      <c r="W116" s="324"/>
      <c r="X116" s="324"/>
      <c r="Y116" s="324"/>
      <c r="Z116" s="324"/>
      <c r="AA116" s="324"/>
      <c r="AB116" s="324"/>
      <c r="AC116" s="324"/>
      <c r="AD116" s="324"/>
      <c r="AE116" s="324"/>
      <c r="AF116" s="324"/>
      <c r="AG116" s="324"/>
      <c r="AH116" s="324"/>
      <c r="AI116" s="324"/>
      <c r="AJ116" s="324"/>
      <c r="AK116" s="324"/>
      <c r="AL116" s="324"/>
      <c r="AM116" s="324"/>
      <c r="AN116" s="324"/>
      <c r="AO116" s="324"/>
      <c r="AP116" s="324"/>
      <c r="AQ116" s="324"/>
      <c r="AR116" s="324"/>
      <c r="AS116" s="324"/>
      <c r="AT116" s="324"/>
      <c r="AU116" s="324"/>
      <c r="AV116" s="324"/>
      <c r="AW116" s="324"/>
      <c r="AX116" s="324"/>
      <c r="AY116" s="324"/>
      <c r="AZ116" s="324"/>
      <c r="BA116" s="324"/>
      <c r="BB116" s="324"/>
    </row>
    <row r="117" spans="1:54">
      <c r="A117" s="623" t="s">
        <v>866</v>
      </c>
      <c r="B117" s="713">
        <v>2</v>
      </c>
      <c r="C117" s="324">
        <v>5</v>
      </c>
      <c r="D117" s="324">
        <v>16</v>
      </c>
      <c r="E117" s="324"/>
      <c r="F117" s="324"/>
      <c r="G117" s="324"/>
      <c r="H117" s="324"/>
      <c r="I117" s="324"/>
      <c r="J117" s="324"/>
      <c r="K117" s="324"/>
      <c r="L117" s="324"/>
      <c r="M117" s="324"/>
      <c r="N117" s="324"/>
      <c r="O117" s="324"/>
      <c r="P117" s="324"/>
      <c r="Q117" s="324"/>
      <c r="R117" s="324"/>
      <c r="S117" s="324"/>
      <c r="T117" s="324"/>
      <c r="U117" s="324"/>
      <c r="V117" s="324"/>
      <c r="W117" s="324"/>
      <c r="X117" s="324"/>
      <c r="Y117" s="324"/>
      <c r="Z117" s="324"/>
      <c r="AA117" s="324"/>
      <c r="AB117" s="324"/>
      <c r="AC117" s="324"/>
      <c r="AD117" s="324"/>
      <c r="AE117" s="324"/>
      <c r="AF117" s="324"/>
      <c r="AG117" s="324"/>
      <c r="AH117" s="324"/>
      <c r="AI117" s="324"/>
      <c r="AJ117" s="324"/>
      <c r="AK117" s="324"/>
      <c r="AL117" s="324"/>
      <c r="AM117" s="324"/>
      <c r="AN117" s="324"/>
      <c r="AO117" s="324"/>
      <c r="AP117" s="324"/>
      <c r="AQ117" s="324"/>
      <c r="AR117" s="324"/>
      <c r="AS117" s="324"/>
      <c r="AT117" s="324"/>
      <c r="AU117" s="324"/>
      <c r="AV117" s="324"/>
      <c r="AW117" s="324"/>
      <c r="AX117" s="324"/>
      <c r="AY117" s="324"/>
      <c r="AZ117" s="324"/>
      <c r="BA117" s="324"/>
      <c r="BB117" s="324"/>
    </row>
    <row r="118" spans="1:54">
      <c r="A118" s="623" t="s">
        <v>867</v>
      </c>
      <c r="B118" s="713">
        <v>3</v>
      </c>
      <c r="C118" s="324">
        <v>9</v>
      </c>
      <c r="D118" s="324">
        <v>280</v>
      </c>
      <c r="E118" s="324"/>
      <c r="F118" s="324"/>
      <c r="G118" s="324"/>
      <c r="H118" s="324"/>
      <c r="I118" s="324"/>
      <c r="J118" s="324"/>
      <c r="K118" s="324"/>
      <c r="L118" s="324"/>
      <c r="M118" s="324"/>
      <c r="N118" s="324"/>
      <c r="O118" s="324"/>
      <c r="P118" s="324"/>
      <c r="Q118" s="324"/>
      <c r="R118" s="324"/>
      <c r="S118" s="324"/>
      <c r="T118" s="324"/>
      <c r="U118" s="324"/>
      <c r="V118" s="324"/>
      <c r="W118" s="324"/>
      <c r="X118" s="324"/>
      <c r="Y118" s="324"/>
      <c r="Z118" s="324"/>
      <c r="AA118" s="324"/>
      <c r="AB118" s="324"/>
      <c r="AC118" s="324"/>
      <c r="AD118" s="324"/>
      <c r="AE118" s="324"/>
      <c r="AF118" s="324"/>
      <c r="AG118" s="324"/>
      <c r="AH118" s="324"/>
      <c r="AI118" s="324"/>
      <c r="AJ118" s="324"/>
      <c r="AK118" s="324"/>
      <c r="AL118" s="324"/>
      <c r="AM118" s="324"/>
      <c r="AN118" s="324"/>
      <c r="AO118" s="324"/>
      <c r="AP118" s="324"/>
      <c r="AQ118" s="324"/>
      <c r="AR118" s="324"/>
      <c r="AS118" s="324"/>
      <c r="AT118" s="324"/>
      <c r="AU118" s="324"/>
      <c r="AV118" s="324"/>
      <c r="AW118" s="324"/>
      <c r="AX118" s="324"/>
      <c r="AY118" s="324"/>
      <c r="AZ118" s="324"/>
      <c r="BA118" s="324"/>
      <c r="BB118" s="324"/>
    </row>
    <row r="119" spans="1:54">
      <c r="A119" s="623" t="s">
        <v>868</v>
      </c>
      <c r="B119" s="713">
        <v>4</v>
      </c>
      <c r="C119" s="324">
        <v>5</v>
      </c>
      <c r="D119" s="324">
        <v>16</v>
      </c>
      <c r="E119" s="324"/>
      <c r="F119" s="324"/>
      <c r="G119" s="324"/>
      <c r="H119" s="324"/>
      <c r="I119" s="324"/>
      <c r="J119" s="324"/>
      <c r="K119" s="324"/>
      <c r="L119" s="324"/>
      <c r="M119" s="324"/>
      <c r="N119" s="324"/>
      <c r="O119" s="324"/>
      <c r="P119" s="324"/>
      <c r="Q119" s="324"/>
      <c r="R119" s="324"/>
      <c r="S119" s="324"/>
      <c r="T119" s="324"/>
      <c r="U119" s="324"/>
      <c r="V119" s="324"/>
      <c r="W119" s="324"/>
      <c r="X119" s="324"/>
      <c r="Y119" s="324"/>
      <c r="Z119" s="324"/>
      <c r="AA119" s="324"/>
      <c r="AB119" s="324"/>
      <c r="AC119" s="324"/>
      <c r="AD119" s="324"/>
      <c r="AE119" s="324"/>
      <c r="AF119" s="324"/>
      <c r="AG119" s="324"/>
      <c r="AH119" s="324"/>
      <c r="AI119" s="324"/>
      <c r="AJ119" s="324"/>
      <c r="AK119" s="324"/>
      <c r="AL119" s="324"/>
      <c r="AM119" s="324"/>
      <c r="AN119" s="324"/>
      <c r="AO119" s="324"/>
      <c r="AP119" s="324"/>
      <c r="AQ119" s="324"/>
      <c r="AR119" s="324"/>
      <c r="AS119" s="324"/>
      <c r="AT119" s="324"/>
      <c r="AU119" s="324"/>
      <c r="AV119" s="324"/>
      <c r="AW119" s="324"/>
      <c r="AX119" s="324"/>
      <c r="AY119" s="324"/>
      <c r="AZ119" s="324"/>
      <c r="BA119" s="324"/>
      <c r="BB119" s="324"/>
    </row>
    <row r="120" spans="1:54">
      <c r="A120" s="623" t="s">
        <v>869</v>
      </c>
      <c r="B120" s="713">
        <v>5</v>
      </c>
      <c r="C120" s="324">
        <v>4</v>
      </c>
      <c r="D120" s="324">
        <v>56</v>
      </c>
      <c r="E120" s="324"/>
      <c r="F120" s="324"/>
      <c r="G120" s="324"/>
      <c r="H120" s="324"/>
      <c r="I120" s="324"/>
      <c r="J120" s="324"/>
      <c r="K120" s="324"/>
      <c r="L120" s="324"/>
      <c r="M120" s="324"/>
      <c r="N120" s="324"/>
      <c r="O120" s="324"/>
      <c r="P120" s="324"/>
      <c r="Q120" s="324"/>
      <c r="R120" s="324"/>
      <c r="S120" s="324"/>
      <c r="T120" s="324"/>
      <c r="U120" s="324"/>
      <c r="V120" s="324"/>
      <c r="W120" s="324"/>
      <c r="X120" s="324"/>
      <c r="Y120" s="324"/>
      <c r="Z120" s="324"/>
      <c r="AA120" s="324"/>
      <c r="AB120" s="324"/>
      <c r="AC120" s="324"/>
      <c r="AD120" s="324"/>
      <c r="AE120" s="324"/>
      <c r="AF120" s="324"/>
      <c r="AG120" s="324"/>
      <c r="AH120" s="324"/>
      <c r="AI120" s="324"/>
      <c r="AJ120" s="324"/>
      <c r="AK120" s="324"/>
      <c r="AL120" s="324"/>
      <c r="AM120" s="324"/>
      <c r="AN120" s="324"/>
      <c r="AO120" s="324"/>
      <c r="AP120" s="324"/>
      <c r="AQ120" s="324"/>
      <c r="AR120" s="324"/>
      <c r="AS120" s="324"/>
      <c r="AT120" s="324"/>
      <c r="AU120" s="324"/>
      <c r="AV120" s="324"/>
      <c r="AW120" s="324"/>
      <c r="AX120" s="324"/>
      <c r="AY120" s="324"/>
      <c r="AZ120" s="324"/>
      <c r="BA120" s="324"/>
      <c r="BB120" s="324"/>
    </row>
    <row r="121" spans="1:54">
      <c r="A121" s="623" t="s">
        <v>870</v>
      </c>
      <c r="B121" s="713">
        <v>6</v>
      </c>
      <c r="C121" s="324">
        <v>9</v>
      </c>
      <c r="D121" s="324">
        <v>128</v>
      </c>
      <c r="E121" s="324"/>
      <c r="F121" s="324"/>
      <c r="G121" s="324"/>
      <c r="H121" s="324"/>
      <c r="I121" s="324"/>
      <c r="J121" s="324"/>
      <c r="K121" s="324"/>
      <c r="L121" s="324"/>
      <c r="M121" s="324"/>
      <c r="N121" s="324"/>
      <c r="O121" s="324"/>
      <c r="P121" s="324"/>
      <c r="Q121" s="324"/>
      <c r="R121" s="324"/>
      <c r="S121" s="324"/>
      <c r="T121" s="324"/>
      <c r="U121" s="324"/>
      <c r="V121" s="324"/>
      <c r="W121" s="324"/>
      <c r="X121" s="324"/>
      <c r="Y121" s="324"/>
      <c r="Z121" s="324"/>
      <c r="AA121" s="324"/>
      <c r="AB121" s="324"/>
      <c r="AC121" s="324"/>
      <c r="AD121" s="324"/>
      <c r="AE121" s="324"/>
      <c r="AF121" s="324"/>
      <c r="AG121" s="324"/>
      <c r="AH121" s="324"/>
      <c r="AI121" s="324"/>
      <c r="AJ121" s="324"/>
      <c r="AK121" s="324"/>
      <c r="AL121" s="324"/>
      <c r="AM121" s="324"/>
      <c r="AN121" s="324"/>
      <c r="AO121" s="324"/>
      <c r="AP121" s="324"/>
      <c r="AQ121" s="324"/>
      <c r="AR121" s="324"/>
      <c r="AS121" s="324"/>
      <c r="AT121" s="324"/>
      <c r="AU121" s="324"/>
      <c r="AV121" s="324"/>
      <c r="AW121" s="324"/>
      <c r="AX121" s="324"/>
      <c r="AY121" s="324"/>
      <c r="AZ121" s="324"/>
      <c r="BA121" s="324"/>
      <c r="BB121" s="324"/>
    </row>
    <row r="122" spans="1:54">
      <c r="A122" s="623" t="s">
        <v>871</v>
      </c>
      <c r="B122" s="713">
        <v>7</v>
      </c>
      <c r="C122" s="324">
        <v>6</v>
      </c>
      <c r="D122" s="324">
        <v>120</v>
      </c>
      <c r="E122" s="324"/>
      <c r="F122" s="324"/>
      <c r="G122" s="324"/>
      <c r="H122" s="324"/>
      <c r="I122" s="324"/>
      <c r="J122" s="324"/>
      <c r="K122" s="324"/>
      <c r="L122" s="324"/>
      <c r="M122" s="324"/>
      <c r="N122" s="324"/>
      <c r="O122" s="324"/>
      <c r="P122" s="324"/>
      <c r="Q122" s="324"/>
      <c r="R122" s="324"/>
      <c r="S122" s="324"/>
      <c r="T122" s="324"/>
      <c r="U122" s="324"/>
      <c r="V122" s="324"/>
      <c r="W122" s="324"/>
      <c r="X122" s="324"/>
      <c r="Y122" s="324"/>
      <c r="Z122" s="324"/>
      <c r="AA122" s="324"/>
      <c r="AB122" s="324"/>
      <c r="AC122" s="324"/>
      <c r="AD122" s="324"/>
      <c r="AE122" s="324"/>
      <c r="AF122" s="324"/>
      <c r="AG122" s="324"/>
      <c r="AH122" s="324"/>
      <c r="AI122" s="324"/>
      <c r="AJ122" s="324"/>
      <c r="AK122" s="324"/>
      <c r="AL122" s="324"/>
      <c r="AM122" s="324"/>
      <c r="AN122" s="324"/>
      <c r="AO122" s="324"/>
      <c r="AP122" s="324"/>
      <c r="AQ122" s="324"/>
      <c r="AR122" s="324"/>
      <c r="AS122" s="324"/>
      <c r="AT122" s="324"/>
      <c r="AU122" s="324"/>
      <c r="AV122" s="324"/>
      <c r="AW122" s="324"/>
      <c r="AX122" s="324"/>
      <c r="AY122" s="324"/>
      <c r="AZ122" s="324"/>
      <c r="BA122" s="324"/>
      <c r="BB122" s="324"/>
    </row>
    <row r="123" spans="1:54">
      <c r="A123" s="623" t="s">
        <v>872</v>
      </c>
      <c r="B123" s="713">
        <v>8</v>
      </c>
      <c r="C123" s="324">
        <v>3</v>
      </c>
      <c r="D123" s="324">
        <v>104</v>
      </c>
      <c r="E123" s="324"/>
      <c r="F123" s="324"/>
      <c r="G123" s="324"/>
      <c r="H123" s="324"/>
      <c r="I123" s="324"/>
      <c r="J123" s="324"/>
      <c r="K123" s="324"/>
      <c r="L123" s="324"/>
      <c r="M123" s="324"/>
      <c r="N123" s="324"/>
      <c r="O123" s="324"/>
      <c r="P123" s="324"/>
      <c r="Q123" s="324"/>
      <c r="R123" s="324"/>
      <c r="S123" s="324"/>
      <c r="T123" s="324"/>
      <c r="U123" s="324"/>
      <c r="V123" s="324"/>
      <c r="W123" s="324"/>
      <c r="X123" s="324"/>
      <c r="Y123" s="324"/>
      <c r="Z123" s="324"/>
      <c r="AA123" s="324"/>
      <c r="AB123" s="324"/>
      <c r="AC123" s="324"/>
      <c r="AD123" s="324"/>
      <c r="AE123" s="324"/>
      <c r="AF123" s="324"/>
      <c r="AG123" s="324"/>
      <c r="AH123" s="324"/>
      <c r="AI123" s="324"/>
      <c r="AJ123" s="324"/>
      <c r="AK123" s="324"/>
      <c r="AL123" s="324"/>
      <c r="AM123" s="324"/>
      <c r="AN123" s="324"/>
      <c r="AO123" s="324"/>
      <c r="AP123" s="324"/>
      <c r="AQ123" s="324"/>
      <c r="AR123" s="324"/>
      <c r="AS123" s="324"/>
      <c r="AT123" s="324"/>
      <c r="AU123" s="324"/>
      <c r="AV123" s="324"/>
      <c r="AW123" s="324"/>
      <c r="AX123" s="324"/>
      <c r="AY123" s="324"/>
      <c r="AZ123" s="324"/>
      <c r="BA123" s="324"/>
      <c r="BB123" s="324"/>
    </row>
    <row r="124" spans="1:54">
      <c r="A124" s="623" t="s">
        <v>873</v>
      </c>
      <c r="B124" s="713">
        <v>9</v>
      </c>
      <c r="C124" s="324">
        <v>4.5</v>
      </c>
      <c r="D124" s="324">
        <v>128</v>
      </c>
      <c r="E124" s="324"/>
      <c r="F124" s="324"/>
      <c r="G124" s="324"/>
      <c r="H124" s="324"/>
      <c r="I124" s="324"/>
      <c r="J124" s="324"/>
      <c r="K124" s="324"/>
      <c r="L124" s="324"/>
      <c r="M124" s="324"/>
      <c r="N124" s="324"/>
      <c r="O124" s="324"/>
      <c r="P124" s="324"/>
      <c r="Q124" s="324"/>
      <c r="R124" s="324"/>
      <c r="S124" s="324"/>
      <c r="T124" s="324"/>
      <c r="U124" s="324"/>
      <c r="V124" s="324"/>
      <c r="W124" s="324"/>
      <c r="X124" s="324"/>
      <c r="Y124" s="324"/>
      <c r="Z124" s="324"/>
      <c r="AA124" s="324"/>
      <c r="AB124" s="324"/>
      <c r="AC124" s="324"/>
      <c r="AD124" s="324"/>
      <c r="AE124" s="324"/>
      <c r="AF124" s="324"/>
      <c r="AG124" s="324"/>
      <c r="AH124" s="324"/>
      <c r="AI124" s="324"/>
      <c r="AJ124" s="324"/>
      <c r="AK124" s="324"/>
      <c r="AL124" s="324"/>
      <c r="AM124" s="324"/>
      <c r="AN124" s="324"/>
      <c r="AO124" s="324"/>
      <c r="AP124" s="324"/>
      <c r="AQ124" s="324"/>
      <c r="AR124" s="324"/>
      <c r="AS124" s="324"/>
      <c r="AT124" s="324"/>
      <c r="AU124" s="324"/>
      <c r="AV124" s="324"/>
      <c r="AW124" s="324"/>
      <c r="AX124" s="324"/>
      <c r="AY124" s="324"/>
      <c r="AZ124" s="324"/>
      <c r="BA124" s="324"/>
      <c r="BB124" s="324"/>
    </row>
    <row r="125" spans="1:54">
      <c r="A125" s="623" t="s">
        <v>874</v>
      </c>
      <c r="B125" s="713">
        <v>10</v>
      </c>
      <c r="C125" s="324">
        <v>3</v>
      </c>
      <c r="D125" s="324">
        <v>32</v>
      </c>
      <c r="E125" s="324"/>
      <c r="F125" s="324"/>
      <c r="G125" s="324"/>
      <c r="H125" s="324"/>
      <c r="I125" s="324"/>
      <c r="J125" s="324"/>
      <c r="K125" s="324"/>
      <c r="L125" s="324"/>
      <c r="M125" s="324"/>
      <c r="N125" s="324"/>
      <c r="O125" s="324"/>
      <c r="P125" s="324"/>
      <c r="Q125" s="324"/>
      <c r="R125" s="324"/>
      <c r="S125" s="324"/>
      <c r="T125" s="324"/>
      <c r="U125" s="324"/>
      <c r="V125" s="324"/>
      <c r="W125" s="324"/>
      <c r="X125" s="324"/>
      <c r="Y125" s="324"/>
      <c r="Z125" s="324"/>
      <c r="AA125" s="324"/>
      <c r="AB125" s="324"/>
      <c r="AC125" s="324"/>
      <c r="AD125" s="324"/>
      <c r="AE125" s="324"/>
      <c r="AF125" s="324"/>
      <c r="AG125" s="324"/>
      <c r="AH125" s="324"/>
      <c r="AI125" s="324"/>
      <c r="AJ125" s="324"/>
      <c r="AK125" s="324"/>
      <c r="AL125" s="324"/>
      <c r="AM125" s="324"/>
      <c r="AN125" s="324"/>
      <c r="AO125" s="324"/>
      <c r="AP125" s="324"/>
      <c r="AQ125" s="324"/>
      <c r="AR125" s="324"/>
      <c r="AS125" s="324"/>
      <c r="AT125" s="324"/>
      <c r="AU125" s="324"/>
      <c r="AV125" s="324"/>
      <c r="AW125" s="324"/>
      <c r="AX125" s="324"/>
      <c r="AY125" s="324"/>
      <c r="AZ125" s="324"/>
      <c r="BA125" s="324"/>
      <c r="BB125" s="324"/>
    </row>
    <row r="126" spans="1:54">
      <c r="A126" s="623" t="s">
        <v>875</v>
      </c>
      <c r="B126" s="713">
        <v>11</v>
      </c>
      <c r="C126" s="324">
        <v>8</v>
      </c>
      <c r="D126" s="324">
        <v>144</v>
      </c>
      <c r="E126" s="324"/>
      <c r="F126" s="324"/>
      <c r="G126" s="324"/>
      <c r="H126" s="324"/>
      <c r="I126" s="324"/>
      <c r="J126" s="324"/>
      <c r="K126" s="324"/>
      <c r="L126" s="324"/>
      <c r="M126" s="324"/>
      <c r="N126" s="324"/>
      <c r="O126" s="324"/>
      <c r="P126" s="324"/>
      <c r="Q126" s="324"/>
      <c r="R126" s="324"/>
      <c r="S126" s="324"/>
      <c r="T126" s="324"/>
      <c r="U126" s="324"/>
      <c r="V126" s="324"/>
      <c r="W126" s="324"/>
      <c r="X126" s="324"/>
      <c r="Y126" s="324"/>
      <c r="Z126" s="324"/>
      <c r="AA126" s="324"/>
      <c r="AB126" s="324"/>
      <c r="AC126" s="324"/>
      <c r="AD126" s="324"/>
      <c r="AE126" s="324"/>
      <c r="AF126" s="324"/>
      <c r="AG126" s="324"/>
      <c r="AH126" s="324"/>
      <c r="AI126" s="324"/>
      <c r="AJ126" s="324"/>
      <c r="AK126" s="324"/>
      <c r="AL126" s="324"/>
      <c r="AM126" s="324"/>
      <c r="AN126" s="324"/>
      <c r="AO126" s="324"/>
      <c r="AP126" s="324"/>
      <c r="AQ126" s="324"/>
      <c r="AR126" s="324"/>
      <c r="AS126" s="324"/>
      <c r="AT126" s="324"/>
      <c r="AU126" s="324"/>
      <c r="AV126" s="324"/>
      <c r="AW126" s="324"/>
      <c r="AX126" s="324"/>
      <c r="AY126" s="324"/>
      <c r="AZ126" s="324"/>
      <c r="BA126" s="324"/>
      <c r="BB126" s="324"/>
    </row>
    <row r="127" spans="1:54">
      <c r="A127" s="623" t="s">
        <v>876</v>
      </c>
      <c r="B127" s="713">
        <v>12</v>
      </c>
      <c r="C127" s="324">
        <v>4</v>
      </c>
      <c r="D127" s="324">
        <v>32</v>
      </c>
      <c r="E127" s="324"/>
      <c r="F127" s="324"/>
      <c r="G127" s="324"/>
      <c r="H127" s="324"/>
      <c r="I127" s="324"/>
      <c r="J127" s="324"/>
      <c r="K127" s="324"/>
      <c r="L127" s="324"/>
      <c r="M127" s="324"/>
      <c r="N127" s="324"/>
      <c r="O127" s="324"/>
      <c r="P127" s="324"/>
      <c r="Q127" s="324"/>
      <c r="R127" s="324"/>
      <c r="S127" s="324"/>
      <c r="T127" s="324"/>
      <c r="U127" s="324"/>
      <c r="V127" s="324"/>
      <c r="W127" s="324"/>
      <c r="X127" s="324"/>
      <c r="Y127" s="324"/>
      <c r="Z127" s="324"/>
      <c r="AA127" s="324"/>
      <c r="AB127" s="324"/>
      <c r="AC127" s="324"/>
      <c r="AD127" s="324"/>
      <c r="AE127" s="324"/>
      <c r="AF127" s="324"/>
      <c r="AG127" s="324"/>
      <c r="AH127" s="324"/>
      <c r="AI127" s="324"/>
      <c r="AJ127" s="324"/>
      <c r="AK127" s="324"/>
      <c r="AL127" s="324"/>
      <c r="AM127" s="324"/>
      <c r="AN127" s="324"/>
      <c r="AO127" s="324"/>
      <c r="AP127" s="324"/>
      <c r="AQ127" s="324"/>
      <c r="AR127" s="324"/>
      <c r="AS127" s="324"/>
      <c r="AT127" s="324"/>
      <c r="AU127" s="324"/>
      <c r="AV127" s="324"/>
      <c r="AW127" s="324"/>
      <c r="AX127" s="324"/>
      <c r="AY127" s="324"/>
      <c r="AZ127" s="324"/>
      <c r="BA127" s="324"/>
      <c r="BB127" s="324"/>
    </row>
    <row r="128" spans="1:54">
      <c r="A128" s="623" t="s">
        <v>877</v>
      </c>
      <c r="B128" s="713">
        <v>13</v>
      </c>
      <c r="C128" s="324">
        <v>4</v>
      </c>
      <c r="D128" s="324">
        <v>16</v>
      </c>
      <c r="E128" s="324"/>
      <c r="F128" s="324"/>
      <c r="G128" s="324"/>
      <c r="H128" s="324"/>
      <c r="I128" s="324"/>
      <c r="J128" s="324"/>
      <c r="K128" s="324"/>
      <c r="L128" s="324"/>
      <c r="M128" s="324"/>
      <c r="N128" s="324"/>
      <c r="O128" s="324"/>
      <c r="P128" s="324"/>
      <c r="Q128" s="324"/>
      <c r="R128" s="324"/>
      <c r="S128" s="324"/>
      <c r="T128" s="324"/>
      <c r="U128" s="324"/>
      <c r="V128" s="324"/>
      <c r="W128" s="324"/>
      <c r="X128" s="324"/>
      <c r="Y128" s="324"/>
      <c r="Z128" s="324"/>
      <c r="AA128" s="324"/>
      <c r="AB128" s="324"/>
      <c r="AC128" s="324"/>
      <c r="AD128" s="324"/>
      <c r="AE128" s="324"/>
      <c r="AF128" s="324"/>
      <c r="AG128" s="324"/>
      <c r="AH128" s="324"/>
      <c r="AI128" s="324"/>
      <c r="AJ128" s="324"/>
      <c r="AK128" s="324"/>
      <c r="AL128" s="324"/>
      <c r="AM128" s="324"/>
      <c r="AN128" s="324"/>
      <c r="AO128" s="324"/>
      <c r="AP128" s="324"/>
      <c r="AQ128" s="324"/>
      <c r="AR128" s="324"/>
      <c r="AS128" s="324"/>
      <c r="AT128" s="324"/>
      <c r="AU128" s="324"/>
      <c r="AV128" s="324"/>
      <c r="AW128" s="324"/>
      <c r="AX128" s="324"/>
      <c r="AY128" s="324"/>
      <c r="AZ128" s="324"/>
      <c r="BA128" s="324"/>
      <c r="BB128" s="324"/>
    </row>
    <row r="129" spans="1:54">
      <c r="A129" s="623" t="s">
        <v>878</v>
      </c>
      <c r="B129" s="713">
        <v>14</v>
      </c>
      <c r="C129" s="324">
        <v>6</v>
      </c>
      <c r="D129" s="324">
        <v>40</v>
      </c>
      <c r="E129" s="324"/>
      <c r="F129" s="324"/>
      <c r="G129" s="324"/>
      <c r="H129" s="324"/>
      <c r="I129" s="324"/>
      <c r="J129" s="324"/>
      <c r="K129" s="324"/>
      <c r="L129" s="324"/>
      <c r="M129" s="324"/>
      <c r="N129" s="324"/>
      <c r="O129" s="324"/>
      <c r="P129" s="324"/>
      <c r="Q129" s="324"/>
      <c r="R129" s="324"/>
      <c r="S129" s="324"/>
      <c r="T129" s="324"/>
      <c r="U129" s="324"/>
      <c r="V129" s="324"/>
      <c r="W129" s="324"/>
      <c r="X129" s="324"/>
      <c r="Y129" s="324"/>
      <c r="Z129" s="324"/>
      <c r="AA129" s="324"/>
      <c r="AB129" s="324"/>
      <c r="AC129" s="324"/>
      <c r="AD129" s="324"/>
      <c r="AE129" s="324"/>
      <c r="AF129" s="324"/>
      <c r="AG129" s="324"/>
      <c r="AH129" s="324"/>
      <c r="AI129" s="324"/>
      <c r="AJ129" s="324"/>
      <c r="AK129" s="324"/>
      <c r="AL129" s="324"/>
      <c r="AM129" s="324"/>
      <c r="AN129" s="324"/>
      <c r="AO129" s="324"/>
      <c r="AP129" s="324"/>
      <c r="AQ129" s="324"/>
      <c r="AR129" s="324"/>
      <c r="AS129" s="324"/>
      <c r="AT129" s="324"/>
      <c r="AU129" s="324"/>
      <c r="AV129" s="324"/>
      <c r="AW129" s="324"/>
      <c r="AX129" s="324"/>
      <c r="AY129" s="324"/>
      <c r="AZ129" s="324"/>
      <c r="BA129" s="324"/>
      <c r="BB129" s="324"/>
    </row>
    <row r="130" spans="1:54">
      <c r="A130" s="623" t="s">
        <v>879</v>
      </c>
      <c r="B130" s="713">
        <v>15</v>
      </c>
      <c r="C130" s="324">
        <v>5.5</v>
      </c>
      <c r="D130" s="324">
        <v>136</v>
      </c>
      <c r="E130" s="324"/>
      <c r="F130" s="324"/>
      <c r="G130" s="324"/>
      <c r="H130" s="324"/>
      <c r="I130" s="324"/>
      <c r="J130" s="324"/>
      <c r="K130" s="324"/>
      <c r="L130" s="324"/>
      <c r="M130" s="324"/>
      <c r="N130" s="324"/>
      <c r="O130" s="324"/>
      <c r="P130" s="324"/>
      <c r="Q130" s="324"/>
      <c r="R130" s="324"/>
      <c r="S130" s="324"/>
      <c r="T130" s="324"/>
      <c r="U130" s="324"/>
      <c r="V130" s="324"/>
      <c r="W130" s="324"/>
      <c r="X130" s="324"/>
      <c r="Y130" s="324"/>
      <c r="Z130" s="324"/>
      <c r="AA130" s="324"/>
      <c r="AB130" s="324"/>
      <c r="AC130" s="324"/>
      <c r="AD130" s="324"/>
      <c r="AE130" s="324"/>
      <c r="AF130" s="324"/>
      <c r="AG130" s="324"/>
      <c r="AH130" s="324"/>
      <c r="AI130" s="324"/>
      <c r="AJ130" s="324"/>
      <c r="AK130" s="324"/>
      <c r="AL130" s="324"/>
      <c r="AM130" s="324"/>
      <c r="AN130" s="324"/>
      <c r="AO130" s="324"/>
      <c r="AP130" s="324"/>
      <c r="AQ130" s="324"/>
      <c r="AR130" s="324"/>
      <c r="AS130" s="324"/>
      <c r="AT130" s="324"/>
      <c r="AU130" s="324"/>
      <c r="AV130" s="324"/>
      <c r="AW130" s="324"/>
      <c r="AX130" s="324"/>
      <c r="AY130" s="324"/>
      <c r="AZ130" s="324"/>
      <c r="BA130" s="324"/>
      <c r="BB130" s="324"/>
    </row>
    <row r="131" spans="1:54">
      <c r="A131" s="623" t="s">
        <v>880</v>
      </c>
      <c r="B131" s="713">
        <v>16</v>
      </c>
      <c r="C131" s="324">
        <v>4</v>
      </c>
      <c r="D131" s="324">
        <v>40</v>
      </c>
      <c r="E131" s="324"/>
      <c r="F131" s="324"/>
      <c r="G131" s="324"/>
      <c r="H131" s="324"/>
      <c r="I131" s="324"/>
      <c r="J131" s="324"/>
      <c r="K131" s="324"/>
      <c r="L131" s="324"/>
      <c r="M131" s="324"/>
      <c r="N131" s="324"/>
      <c r="O131" s="324"/>
      <c r="P131" s="324"/>
      <c r="Q131" s="324"/>
      <c r="R131" s="324"/>
      <c r="S131" s="324"/>
      <c r="T131" s="324"/>
      <c r="U131" s="324"/>
      <c r="V131" s="324"/>
      <c r="W131" s="324"/>
      <c r="X131" s="324"/>
      <c r="Y131" s="324"/>
      <c r="Z131" s="324"/>
      <c r="AA131" s="324"/>
      <c r="AB131" s="324"/>
      <c r="AC131" s="324"/>
      <c r="AD131" s="324"/>
      <c r="AE131" s="324"/>
      <c r="AF131" s="324"/>
      <c r="AG131" s="324"/>
      <c r="AH131" s="324"/>
      <c r="AI131" s="324"/>
      <c r="AJ131" s="324"/>
      <c r="AK131" s="324"/>
      <c r="AL131" s="324"/>
      <c r="AM131" s="324"/>
      <c r="AN131" s="324"/>
      <c r="AO131" s="324"/>
      <c r="AP131" s="324"/>
      <c r="AQ131" s="324"/>
      <c r="AR131" s="324"/>
      <c r="AS131" s="324"/>
      <c r="AT131" s="324"/>
      <c r="AU131" s="324"/>
      <c r="AV131" s="324"/>
      <c r="AW131" s="324"/>
      <c r="AX131" s="324"/>
      <c r="AY131" s="324"/>
      <c r="AZ131" s="324"/>
      <c r="BA131" s="324"/>
      <c r="BB131" s="324"/>
    </row>
    <row r="132" spans="1:54">
      <c r="A132" s="623" t="s">
        <v>881</v>
      </c>
      <c r="B132" s="713">
        <v>17</v>
      </c>
      <c r="C132" s="324">
        <v>2.5</v>
      </c>
      <c r="D132" s="324">
        <v>56</v>
      </c>
      <c r="E132" s="324"/>
      <c r="F132" s="324"/>
      <c r="G132" s="324"/>
      <c r="H132" s="324"/>
      <c r="I132" s="324"/>
      <c r="J132" s="324"/>
      <c r="K132" s="324"/>
      <c r="L132" s="324"/>
      <c r="M132" s="324"/>
      <c r="N132" s="324"/>
      <c r="O132" s="324"/>
      <c r="P132" s="324"/>
      <c r="Q132" s="324"/>
      <c r="R132" s="324"/>
      <c r="S132" s="324"/>
      <c r="T132" s="324"/>
      <c r="U132" s="324"/>
      <c r="V132" s="324"/>
      <c r="W132" s="324"/>
      <c r="X132" s="324"/>
      <c r="Y132" s="324"/>
      <c r="Z132" s="324"/>
      <c r="AA132" s="324"/>
      <c r="AB132" s="324"/>
      <c r="AC132" s="324"/>
      <c r="AD132" s="324"/>
      <c r="AE132" s="324"/>
      <c r="AF132" s="324"/>
      <c r="AG132" s="324"/>
      <c r="AH132" s="324"/>
      <c r="AI132" s="324"/>
      <c r="AJ132" s="324"/>
      <c r="AK132" s="324"/>
      <c r="AL132" s="324"/>
      <c r="AM132" s="324"/>
      <c r="AN132" s="324"/>
      <c r="AO132" s="324"/>
      <c r="AP132" s="324"/>
      <c r="AQ132" s="324"/>
      <c r="AR132" s="324"/>
      <c r="AS132" s="324"/>
      <c r="AT132" s="324"/>
      <c r="AU132" s="324"/>
      <c r="AV132" s="324"/>
      <c r="AW132" s="324"/>
      <c r="AX132" s="324"/>
      <c r="AY132" s="324"/>
      <c r="AZ132" s="324"/>
      <c r="BA132" s="324"/>
      <c r="BB132" s="324"/>
    </row>
    <row r="133" spans="1:54">
      <c r="A133" s="623" t="s">
        <v>882</v>
      </c>
      <c r="B133" s="713">
        <v>18</v>
      </c>
      <c r="C133" s="324">
        <v>4</v>
      </c>
      <c r="D133" s="324">
        <v>56</v>
      </c>
      <c r="E133" s="324"/>
      <c r="F133" s="324"/>
      <c r="G133" s="324"/>
      <c r="H133" s="324"/>
      <c r="I133" s="324"/>
      <c r="J133" s="324"/>
      <c r="K133" s="324"/>
      <c r="L133" s="324"/>
      <c r="M133" s="324"/>
      <c r="N133" s="324"/>
      <c r="O133" s="324"/>
      <c r="P133" s="324"/>
      <c r="Q133" s="324"/>
      <c r="R133" s="324"/>
      <c r="S133" s="324"/>
      <c r="T133" s="324"/>
      <c r="U133" s="324"/>
      <c r="V133" s="324"/>
      <c r="W133" s="324"/>
      <c r="X133" s="324"/>
      <c r="Y133" s="324"/>
      <c r="Z133" s="324"/>
      <c r="AA133" s="324"/>
      <c r="AB133" s="324"/>
      <c r="AC133" s="324"/>
      <c r="AD133" s="324"/>
      <c r="AE133" s="324"/>
      <c r="AF133" s="324"/>
      <c r="AG133" s="324"/>
      <c r="AH133" s="324"/>
      <c r="AI133" s="324"/>
      <c r="AJ133" s="324"/>
      <c r="AK133" s="324"/>
      <c r="AL133" s="324"/>
      <c r="AM133" s="324"/>
      <c r="AN133" s="324"/>
      <c r="AO133" s="324"/>
      <c r="AP133" s="324"/>
      <c r="AQ133" s="324"/>
      <c r="AR133" s="324"/>
      <c r="AS133" s="324"/>
      <c r="AT133" s="324"/>
      <c r="AU133" s="324"/>
      <c r="AV133" s="324"/>
      <c r="AW133" s="324"/>
      <c r="AX133" s="324"/>
      <c r="AY133" s="324"/>
      <c r="AZ133" s="324"/>
      <c r="BA133" s="324"/>
      <c r="BB133" s="324"/>
    </row>
    <row r="134" spans="1:54">
      <c r="A134" s="623" t="s">
        <v>883</v>
      </c>
      <c r="B134" s="713">
        <v>19</v>
      </c>
      <c r="C134" s="324">
        <v>4.5</v>
      </c>
      <c r="D134" s="324">
        <v>8</v>
      </c>
      <c r="E134" s="324"/>
      <c r="F134" s="324"/>
      <c r="G134" s="324"/>
      <c r="H134" s="324"/>
      <c r="I134" s="324"/>
      <c r="J134" s="324"/>
      <c r="K134" s="324"/>
      <c r="L134" s="324"/>
      <c r="M134" s="324"/>
      <c r="N134" s="324"/>
      <c r="O134" s="324"/>
      <c r="P134" s="324"/>
      <c r="Q134" s="324"/>
      <c r="R134" s="324"/>
      <c r="S134" s="324"/>
      <c r="T134" s="324"/>
      <c r="U134" s="324"/>
      <c r="V134" s="324"/>
      <c r="W134" s="324"/>
      <c r="X134" s="324"/>
      <c r="Y134" s="324"/>
      <c r="Z134" s="324"/>
      <c r="AA134" s="324"/>
      <c r="AB134" s="324"/>
      <c r="AC134" s="324"/>
      <c r="AD134" s="324"/>
      <c r="AE134" s="324"/>
      <c r="AF134" s="324"/>
      <c r="AG134" s="324"/>
      <c r="AH134" s="324"/>
      <c r="AI134" s="324"/>
      <c r="AJ134" s="324"/>
      <c r="AK134" s="324"/>
      <c r="AL134" s="324"/>
      <c r="AM134" s="324"/>
      <c r="AN134" s="324"/>
      <c r="AO134" s="324"/>
      <c r="AP134" s="324"/>
      <c r="AQ134" s="324"/>
      <c r="AR134" s="324"/>
      <c r="AS134" s="324"/>
      <c r="AT134" s="324"/>
      <c r="AU134" s="324"/>
      <c r="AV134" s="324"/>
      <c r="AW134" s="324"/>
      <c r="AX134" s="324"/>
      <c r="AY134" s="324"/>
      <c r="AZ134" s="324"/>
      <c r="BA134" s="324"/>
      <c r="BB134" s="324"/>
    </row>
    <row r="135" spans="1:54">
      <c r="A135" s="623" t="s">
        <v>884</v>
      </c>
      <c r="B135" s="713">
        <v>20</v>
      </c>
      <c r="C135" s="324">
        <v>4</v>
      </c>
      <c r="D135" s="324">
        <v>8</v>
      </c>
      <c r="E135" s="324"/>
      <c r="F135" s="324"/>
      <c r="G135" s="324"/>
      <c r="H135" s="324"/>
      <c r="I135" s="324"/>
      <c r="J135" s="324"/>
      <c r="K135" s="324"/>
      <c r="L135" s="324"/>
      <c r="M135" s="324"/>
      <c r="N135" s="324"/>
      <c r="O135" s="324"/>
      <c r="P135" s="324"/>
      <c r="Q135" s="324"/>
      <c r="R135" s="324"/>
      <c r="S135" s="324"/>
      <c r="T135" s="324"/>
      <c r="U135" s="324"/>
      <c r="V135" s="324"/>
      <c r="W135" s="324"/>
      <c r="X135" s="324"/>
      <c r="Y135" s="324"/>
      <c r="Z135" s="324"/>
      <c r="AA135" s="324"/>
      <c r="AB135" s="324"/>
      <c r="AC135" s="324"/>
      <c r="AD135" s="324"/>
      <c r="AE135" s="324"/>
      <c r="AF135" s="324"/>
      <c r="AG135" s="324"/>
      <c r="AH135" s="324"/>
      <c r="AI135" s="324"/>
      <c r="AJ135" s="324"/>
      <c r="AK135" s="324"/>
      <c r="AL135" s="324"/>
      <c r="AM135" s="324"/>
      <c r="AN135" s="324"/>
      <c r="AO135" s="324"/>
      <c r="AP135" s="324"/>
      <c r="AQ135" s="324"/>
      <c r="AR135" s="324"/>
      <c r="AS135" s="324"/>
      <c r="AT135" s="324"/>
      <c r="AU135" s="324"/>
      <c r="AV135" s="324"/>
      <c r="AW135" s="324"/>
      <c r="AX135" s="324"/>
      <c r="AY135" s="324"/>
      <c r="AZ135" s="324"/>
      <c r="BA135" s="324"/>
      <c r="BB135" s="324"/>
    </row>
    <row r="136" spans="1:54">
      <c r="A136" s="623" t="s">
        <v>885</v>
      </c>
      <c r="B136" s="713">
        <v>21</v>
      </c>
      <c r="C136" s="324">
        <v>5</v>
      </c>
      <c r="D136" s="324">
        <v>8</v>
      </c>
      <c r="E136" s="324"/>
      <c r="F136" s="324"/>
      <c r="G136" s="324"/>
      <c r="H136" s="324"/>
      <c r="I136" s="324"/>
      <c r="J136" s="324"/>
      <c r="K136" s="324"/>
      <c r="L136" s="324"/>
      <c r="M136" s="324"/>
      <c r="N136" s="324"/>
      <c r="O136" s="324"/>
      <c r="P136" s="324"/>
      <c r="Q136" s="324"/>
      <c r="R136" s="324"/>
      <c r="S136" s="324"/>
      <c r="T136" s="324"/>
      <c r="U136" s="324"/>
      <c r="V136" s="324"/>
      <c r="W136" s="324"/>
      <c r="X136" s="324"/>
      <c r="Y136" s="324"/>
      <c r="Z136" s="324"/>
      <c r="AA136" s="324"/>
      <c r="AB136" s="324"/>
      <c r="AC136" s="324"/>
      <c r="AD136" s="324"/>
      <c r="AE136" s="324"/>
      <c r="AF136" s="324"/>
      <c r="AG136" s="324"/>
      <c r="AH136" s="324"/>
      <c r="AI136" s="324"/>
      <c r="AJ136" s="324"/>
      <c r="AK136" s="324"/>
      <c r="AL136" s="324"/>
      <c r="AM136" s="324"/>
      <c r="AN136" s="324"/>
      <c r="AO136" s="324"/>
      <c r="AP136" s="324"/>
      <c r="AQ136" s="324"/>
      <c r="AR136" s="324"/>
      <c r="AS136" s="324"/>
      <c r="AT136" s="324"/>
      <c r="AU136" s="324"/>
      <c r="AV136" s="324"/>
      <c r="AW136" s="324"/>
      <c r="AX136" s="324"/>
      <c r="AY136" s="324"/>
      <c r="AZ136" s="324"/>
      <c r="BA136" s="324"/>
      <c r="BB136" s="324"/>
    </row>
    <row r="137" spans="1:54">
      <c r="A137" s="623" t="s">
        <v>886</v>
      </c>
      <c r="B137" s="713">
        <v>22</v>
      </c>
      <c r="C137" s="324">
        <v>3</v>
      </c>
      <c r="D137" s="324">
        <v>24</v>
      </c>
      <c r="E137" s="324"/>
      <c r="F137" s="324"/>
      <c r="G137" s="324"/>
      <c r="H137" s="324"/>
      <c r="I137" s="324"/>
      <c r="J137" s="324"/>
      <c r="K137" s="324"/>
      <c r="L137" s="324"/>
      <c r="M137" s="324"/>
      <c r="N137" s="324"/>
      <c r="O137" s="324"/>
      <c r="P137" s="324"/>
      <c r="Q137" s="324"/>
      <c r="R137" s="324"/>
      <c r="S137" s="324"/>
      <c r="T137" s="324"/>
      <c r="U137" s="324"/>
      <c r="V137" s="324"/>
      <c r="W137" s="324"/>
      <c r="X137" s="324"/>
      <c r="Y137" s="324"/>
      <c r="Z137" s="324"/>
      <c r="AA137" s="324"/>
      <c r="AB137" s="324"/>
      <c r="AC137" s="324"/>
      <c r="AD137" s="324"/>
      <c r="AE137" s="324"/>
      <c r="AF137" s="324"/>
      <c r="AG137" s="324"/>
      <c r="AH137" s="324"/>
      <c r="AI137" s="324"/>
      <c r="AJ137" s="324"/>
      <c r="AK137" s="324"/>
      <c r="AL137" s="324"/>
      <c r="AM137" s="324"/>
      <c r="AN137" s="324"/>
      <c r="AO137" s="324"/>
      <c r="AP137" s="324"/>
      <c r="AQ137" s="324"/>
      <c r="AR137" s="324"/>
      <c r="AS137" s="324"/>
      <c r="AT137" s="324"/>
      <c r="AU137" s="324"/>
      <c r="AV137" s="324"/>
      <c r="AW137" s="324"/>
      <c r="AX137" s="324"/>
      <c r="AY137" s="324"/>
      <c r="AZ137" s="324"/>
      <c r="BA137" s="324"/>
      <c r="BB137" s="324"/>
    </row>
    <row r="138" spans="1:54">
      <c r="A138" s="623" t="s">
        <v>887</v>
      </c>
      <c r="B138" s="713">
        <v>23</v>
      </c>
      <c r="C138" s="324">
        <v>5</v>
      </c>
      <c r="D138" s="324">
        <v>104</v>
      </c>
      <c r="E138" s="324"/>
      <c r="F138" s="324"/>
      <c r="G138" s="324"/>
      <c r="H138" s="324"/>
      <c r="I138" s="324"/>
      <c r="J138" s="324"/>
      <c r="K138" s="324"/>
      <c r="L138" s="324"/>
      <c r="M138" s="324"/>
      <c r="N138" s="324"/>
      <c r="O138" s="324"/>
      <c r="P138" s="324"/>
      <c r="Q138" s="324"/>
      <c r="R138" s="324"/>
      <c r="S138" s="324"/>
      <c r="T138" s="324"/>
      <c r="U138" s="324"/>
      <c r="V138" s="324"/>
      <c r="W138" s="324"/>
      <c r="X138" s="324"/>
      <c r="Y138" s="324"/>
      <c r="Z138" s="324"/>
      <c r="AA138" s="324"/>
      <c r="AB138" s="324"/>
      <c r="AC138" s="324"/>
      <c r="AD138" s="324"/>
      <c r="AE138" s="324"/>
      <c r="AF138" s="324"/>
      <c r="AG138" s="324"/>
      <c r="AH138" s="324"/>
      <c r="AI138" s="324"/>
      <c r="AJ138" s="324"/>
      <c r="AK138" s="324"/>
      <c r="AL138" s="324"/>
      <c r="AM138" s="324"/>
      <c r="AN138" s="324"/>
      <c r="AO138" s="324"/>
      <c r="AP138" s="324"/>
      <c r="AQ138" s="324"/>
      <c r="AR138" s="324"/>
      <c r="AS138" s="324"/>
      <c r="AT138" s="324"/>
      <c r="AU138" s="324"/>
      <c r="AV138" s="324"/>
      <c r="AW138" s="324"/>
      <c r="AX138" s="324"/>
      <c r="AY138" s="324"/>
      <c r="AZ138" s="324"/>
      <c r="BA138" s="324"/>
      <c r="BB138" s="324"/>
    </row>
    <row r="139" spans="1:54">
      <c r="A139" s="319"/>
      <c r="B139" s="713"/>
      <c r="C139" s="324"/>
      <c r="D139" s="324"/>
      <c r="E139" s="324"/>
      <c r="F139" s="324"/>
      <c r="G139" s="324"/>
      <c r="H139" s="324"/>
      <c r="I139" s="324"/>
      <c r="J139" s="324"/>
      <c r="K139" s="324"/>
      <c r="L139" s="324"/>
      <c r="M139" s="324"/>
      <c r="N139" s="324"/>
      <c r="O139" s="324"/>
      <c r="P139" s="324"/>
      <c r="Q139" s="324"/>
      <c r="R139" s="324"/>
      <c r="S139" s="324"/>
      <c r="T139" s="324"/>
      <c r="U139" s="324"/>
      <c r="V139" s="324"/>
      <c r="W139" s="324"/>
      <c r="X139" s="324"/>
      <c r="Y139" s="324"/>
      <c r="Z139" s="324"/>
      <c r="AA139" s="324"/>
      <c r="AB139" s="324"/>
      <c r="AC139" s="324"/>
      <c r="AD139" s="324"/>
      <c r="AE139" s="324"/>
      <c r="AF139" s="324"/>
      <c r="AG139" s="324"/>
      <c r="AH139" s="324"/>
      <c r="AI139" s="324"/>
      <c r="AJ139" s="324"/>
      <c r="AK139" s="324"/>
      <c r="AL139" s="324"/>
      <c r="AM139" s="324"/>
      <c r="AN139" s="324"/>
      <c r="AO139" s="324"/>
      <c r="AP139" s="324"/>
      <c r="AQ139" s="324"/>
      <c r="AR139" s="324"/>
      <c r="AS139" s="324"/>
      <c r="AT139" s="324"/>
      <c r="AU139" s="324"/>
      <c r="AV139" s="324"/>
      <c r="AW139" s="324"/>
      <c r="AX139" s="324"/>
      <c r="AY139" s="324"/>
      <c r="AZ139" s="324"/>
      <c r="BA139" s="324"/>
      <c r="BB139" s="324"/>
    </row>
    <row r="140" spans="1:54">
      <c r="A140" s="319"/>
      <c r="B140" s="713"/>
      <c r="C140" s="324"/>
      <c r="D140" s="324"/>
      <c r="E140" s="324"/>
      <c r="F140" s="324"/>
      <c r="G140" s="324"/>
      <c r="H140" s="324"/>
      <c r="I140" s="324"/>
      <c r="J140" s="324"/>
      <c r="K140" s="324"/>
      <c r="L140" s="324"/>
      <c r="M140" s="324"/>
      <c r="N140" s="324"/>
      <c r="O140" s="324"/>
      <c r="P140" s="324"/>
      <c r="Q140" s="324"/>
      <c r="R140" s="324"/>
      <c r="S140" s="324"/>
      <c r="T140" s="324"/>
      <c r="U140" s="324"/>
      <c r="V140" s="324"/>
      <c r="W140" s="324"/>
      <c r="X140" s="324"/>
      <c r="Y140" s="324"/>
      <c r="Z140" s="324"/>
      <c r="AA140" s="324"/>
      <c r="AB140" s="324"/>
      <c r="AC140" s="324"/>
      <c r="AD140" s="324"/>
      <c r="AE140" s="324"/>
      <c r="AF140" s="324"/>
      <c r="AG140" s="324"/>
      <c r="AH140" s="324"/>
      <c r="AI140" s="324"/>
      <c r="AJ140" s="324"/>
      <c r="AK140" s="324"/>
      <c r="AL140" s="324"/>
      <c r="AM140" s="324"/>
      <c r="AN140" s="324"/>
      <c r="AO140" s="324"/>
      <c r="AP140" s="324"/>
      <c r="AQ140" s="324"/>
      <c r="AR140" s="324"/>
      <c r="AS140" s="324"/>
      <c r="AT140" s="324"/>
      <c r="AU140" s="324"/>
      <c r="AV140" s="324"/>
      <c r="AW140" s="324"/>
      <c r="AX140" s="324"/>
      <c r="AY140" s="324"/>
      <c r="AZ140" s="324"/>
      <c r="BA140" s="324"/>
      <c r="BB140" s="324"/>
    </row>
    <row r="141" spans="1:54">
      <c r="A141" s="319"/>
      <c r="B141" s="713"/>
      <c r="C141" s="324"/>
      <c r="D141" s="324"/>
      <c r="E141" s="324"/>
      <c r="F141" s="324"/>
      <c r="G141" s="324"/>
      <c r="H141" s="324"/>
      <c r="I141" s="324"/>
      <c r="J141" s="324"/>
      <c r="K141" s="324"/>
      <c r="L141" s="324"/>
      <c r="M141" s="324"/>
      <c r="N141" s="324"/>
      <c r="O141" s="324"/>
      <c r="P141" s="324"/>
      <c r="Q141" s="324"/>
      <c r="R141" s="324"/>
      <c r="S141" s="324"/>
      <c r="T141" s="324"/>
      <c r="U141" s="324"/>
      <c r="V141" s="324"/>
      <c r="W141" s="324"/>
      <c r="X141" s="324"/>
      <c r="Y141" s="324"/>
      <c r="Z141" s="324"/>
      <c r="AA141" s="324"/>
      <c r="AB141" s="324"/>
      <c r="AC141" s="324"/>
      <c r="AD141" s="324"/>
      <c r="AE141" s="324"/>
      <c r="AF141" s="324"/>
      <c r="AG141" s="324"/>
      <c r="AH141" s="324"/>
      <c r="AI141" s="324"/>
      <c r="AJ141" s="324"/>
      <c r="AK141" s="324"/>
      <c r="AL141" s="324"/>
      <c r="AM141" s="324"/>
      <c r="AN141" s="324"/>
      <c r="AO141" s="324"/>
      <c r="AP141" s="324"/>
      <c r="AQ141" s="324"/>
      <c r="AR141" s="324"/>
      <c r="AS141" s="324"/>
      <c r="AT141" s="324"/>
      <c r="AU141" s="324"/>
      <c r="AV141" s="324"/>
      <c r="AW141" s="324"/>
      <c r="AX141" s="324"/>
      <c r="AY141" s="324"/>
      <c r="AZ141" s="324"/>
      <c r="BA141" s="324"/>
      <c r="BB141" s="324"/>
    </row>
    <row r="142" spans="1:54">
      <c r="A142" s="319"/>
      <c r="B142" s="713"/>
      <c r="C142" s="324"/>
      <c r="D142" s="324"/>
      <c r="E142" s="324"/>
      <c r="F142" s="324"/>
      <c r="G142" s="324"/>
      <c r="H142" s="324"/>
      <c r="I142" s="324"/>
      <c r="J142" s="324"/>
      <c r="K142" s="324"/>
      <c r="L142" s="324"/>
      <c r="M142" s="324"/>
      <c r="N142" s="324"/>
      <c r="O142" s="324"/>
      <c r="P142" s="324"/>
      <c r="Q142" s="324"/>
      <c r="R142" s="324"/>
      <c r="S142" s="324"/>
      <c r="T142" s="324"/>
      <c r="U142" s="324"/>
      <c r="V142" s="324"/>
      <c r="W142" s="324"/>
      <c r="X142" s="324"/>
      <c r="Y142" s="324"/>
      <c r="Z142" s="324"/>
      <c r="AA142" s="324"/>
      <c r="AB142" s="324"/>
      <c r="AC142" s="324"/>
      <c r="AD142" s="324"/>
      <c r="AE142" s="324"/>
      <c r="AF142" s="324"/>
      <c r="AG142" s="324"/>
      <c r="AH142" s="324"/>
      <c r="AI142" s="324"/>
      <c r="AJ142" s="324"/>
      <c r="AK142" s="324"/>
      <c r="AL142" s="324"/>
      <c r="AM142" s="324"/>
      <c r="AN142" s="324"/>
      <c r="AO142" s="324"/>
      <c r="AP142" s="324"/>
      <c r="AQ142" s="324"/>
      <c r="AR142" s="324"/>
      <c r="AS142" s="324"/>
      <c r="AT142" s="324"/>
      <c r="AU142" s="324"/>
      <c r="AV142" s="324"/>
      <c r="AW142" s="324"/>
      <c r="AX142" s="324"/>
      <c r="AY142" s="324"/>
      <c r="AZ142" s="324"/>
      <c r="BA142" s="324"/>
      <c r="BB142" s="324"/>
    </row>
    <row r="143" spans="1:54">
      <c r="A143" s="319"/>
      <c r="B143" s="713"/>
      <c r="C143" s="324"/>
      <c r="D143" s="324"/>
      <c r="E143" s="324"/>
      <c r="F143" s="324"/>
      <c r="G143" s="324"/>
      <c r="H143" s="324"/>
      <c r="I143" s="324"/>
      <c r="J143" s="324"/>
      <c r="K143" s="324"/>
      <c r="L143" s="324"/>
      <c r="M143" s="324"/>
      <c r="N143" s="324"/>
      <c r="O143" s="324"/>
      <c r="P143" s="324"/>
      <c r="Q143" s="324"/>
      <c r="R143" s="324"/>
      <c r="S143" s="324"/>
      <c r="T143" s="324"/>
      <c r="U143" s="324"/>
      <c r="V143" s="324"/>
      <c r="W143" s="324"/>
      <c r="X143" s="324"/>
      <c r="Y143" s="324"/>
      <c r="Z143" s="324"/>
      <c r="AA143" s="324"/>
      <c r="AB143" s="324"/>
      <c r="AC143" s="324"/>
      <c r="AD143" s="324"/>
      <c r="AE143" s="324"/>
      <c r="AF143" s="324"/>
      <c r="AG143" s="324"/>
      <c r="AH143" s="324"/>
      <c r="AI143" s="324"/>
      <c r="AJ143" s="324"/>
      <c r="AK143" s="324"/>
      <c r="AL143" s="324"/>
      <c r="AM143" s="324"/>
      <c r="AN143" s="324"/>
      <c r="AO143" s="324"/>
      <c r="AP143" s="324"/>
      <c r="AQ143" s="324"/>
      <c r="AR143" s="324"/>
      <c r="AS143" s="324"/>
      <c r="AT143" s="324"/>
      <c r="AU143" s="324"/>
      <c r="AV143" s="324"/>
      <c r="AW143" s="324"/>
      <c r="AX143" s="324"/>
      <c r="AY143" s="324"/>
      <c r="AZ143" s="324"/>
      <c r="BA143" s="324"/>
      <c r="BB143" s="324"/>
    </row>
    <row r="144" spans="1:54">
      <c r="A144" s="319"/>
      <c r="B144" s="713"/>
      <c r="C144" s="324"/>
      <c r="D144" s="324"/>
      <c r="E144" s="324"/>
      <c r="F144" s="324"/>
      <c r="G144" s="324"/>
      <c r="H144" s="324"/>
      <c r="I144" s="324"/>
      <c r="J144" s="324"/>
      <c r="K144" s="324"/>
      <c r="L144" s="324"/>
      <c r="M144" s="324"/>
      <c r="N144" s="324"/>
      <c r="O144" s="324"/>
      <c r="P144" s="324"/>
      <c r="Q144" s="324"/>
      <c r="R144" s="324"/>
      <c r="S144" s="324"/>
      <c r="T144" s="324"/>
      <c r="U144" s="324"/>
      <c r="V144" s="324"/>
      <c r="W144" s="324"/>
      <c r="X144" s="324"/>
      <c r="Y144" s="324"/>
      <c r="Z144" s="324"/>
      <c r="AA144" s="324"/>
      <c r="AB144" s="324"/>
      <c r="AC144" s="324"/>
      <c r="AD144" s="324"/>
      <c r="AE144" s="324"/>
      <c r="AF144" s="324"/>
      <c r="AG144" s="324"/>
      <c r="AH144" s="324"/>
      <c r="AI144" s="324"/>
      <c r="AJ144" s="324"/>
      <c r="AK144" s="324"/>
      <c r="AL144" s="324"/>
      <c r="AM144" s="324"/>
      <c r="AN144" s="324"/>
      <c r="AO144" s="324"/>
      <c r="AP144" s="324"/>
      <c r="AQ144" s="324"/>
      <c r="AR144" s="324"/>
      <c r="AS144" s="324"/>
      <c r="AT144" s="324"/>
      <c r="AU144" s="324"/>
      <c r="AV144" s="324"/>
      <c r="AW144" s="324"/>
      <c r="AX144" s="324"/>
      <c r="AY144" s="324"/>
      <c r="AZ144" s="324"/>
      <c r="BA144" s="324"/>
      <c r="BB144" s="324"/>
    </row>
    <row r="145" spans="1:54" ht="16" thickBot="1">
      <c r="A145" s="320"/>
      <c r="B145" s="714"/>
      <c r="C145" s="260"/>
      <c r="D145" s="260"/>
      <c r="E145" s="260"/>
      <c r="F145" s="260"/>
      <c r="G145" s="260"/>
      <c r="H145" s="260"/>
      <c r="I145" s="260"/>
      <c r="J145" s="260"/>
      <c r="K145" s="260"/>
      <c r="L145" s="260"/>
      <c r="M145" s="260"/>
      <c r="N145" s="260"/>
      <c r="O145" s="260"/>
      <c r="P145" s="260"/>
      <c r="Q145" s="260"/>
      <c r="R145" s="260"/>
      <c r="S145" s="260"/>
      <c r="T145" s="260"/>
      <c r="U145" s="260"/>
      <c r="V145" s="260"/>
      <c r="W145" s="260"/>
      <c r="X145" s="260"/>
      <c r="Y145" s="260"/>
      <c r="Z145" s="260"/>
      <c r="AA145" s="260"/>
      <c r="AB145" s="260"/>
      <c r="AC145" s="260"/>
      <c r="AD145" s="260"/>
      <c r="AE145" s="260"/>
      <c r="AF145" s="260"/>
      <c r="AG145" s="260"/>
      <c r="AH145" s="260"/>
      <c r="AI145" s="260"/>
      <c r="AJ145" s="260"/>
      <c r="AK145" s="260"/>
      <c r="AL145" s="260"/>
      <c r="AM145" s="260"/>
      <c r="AN145" s="260"/>
      <c r="AO145" s="260"/>
      <c r="AP145" s="260"/>
      <c r="AQ145" s="260"/>
      <c r="AR145" s="260"/>
      <c r="AS145" s="260"/>
      <c r="AT145" s="260"/>
      <c r="AU145" s="260"/>
      <c r="AV145" s="260"/>
      <c r="AW145" s="260"/>
      <c r="AX145" s="260"/>
      <c r="AY145" s="260"/>
      <c r="AZ145" s="260"/>
      <c r="BA145" s="260"/>
      <c r="BB145" s="260"/>
    </row>
  </sheetData>
  <pageMargins left="0.7" right="0.7" top="0.75" bottom="0.75" header="0.3" footer="0.3"/>
  <pageSetup paperSize="9" scale="67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FFCC"/>
  </sheetPr>
  <dimension ref="A1:I138"/>
  <sheetViews>
    <sheetView view="pageBreakPreview" topLeftCell="A28" zoomScale="110" zoomScaleNormal="80" zoomScaleSheetLayoutView="110" workbookViewId="0">
      <selection activeCell="F4" sqref="F4"/>
    </sheetView>
  </sheetViews>
  <sheetFormatPr baseColWidth="10" defaultColWidth="8.83203125" defaultRowHeight="15"/>
  <cols>
    <col min="1" max="1" width="26" customWidth="1"/>
    <col min="2" max="2" width="11.5" customWidth="1"/>
    <col min="4" max="4" width="20.83203125" customWidth="1"/>
    <col min="6" max="8" width="12.5" bestFit="1" customWidth="1"/>
    <col min="9" max="9" width="13.1640625" bestFit="1" customWidth="1"/>
  </cols>
  <sheetData>
    <row r="1" spans="1:9" ht="16" thickBot="1"/>
    <row r="2" spans="1:9">
      <c r="A2" s="1024" t="str">
        <f>'Parametre - Agendové IS'!G1</f>
        <v>P0043a Nahlásenie nálezu pamiatkovej hodnoty Pamiatkovému úradu</v>
      </c>
      <c r="B2" s="1025"/>
      <c r="C2" s="1026"/>
      <c r="D2" s="1030" t="s">
        <v>107</v>
      </c>
      <c r="E2" s="1031"/>
      <c r="F2" s="352" t="s">
        <v>164</v>
      </c>
      <c r="G2" s="352" t="s">
        <v>165</v>
      </c>
      <c r="H2" s="352" t="s">
        <v>166</v>
      </c>
      <c r="I2" s="352" t="s">
        <v>168</v>
      </c>
    </row>
    <row r="3" spans="1:9" ht="16" thickBot="1">
      <c r="A3" s="1027"/>
      <c r="B3" s="1028"/>
      <c r="C3" s="1029"/>
      <c r="D3" s="556" t="s">
        <v>359</v>
      </c>
      <c r="E3" s="557" t="s">
        <v>167</v>
      </c>
      <c r="F3" s="193" t="s">
        <v>167</v>
      </c>
      <c r="G3" s="193" t="s">
        <v>167</v>
      </c>
      <c r="H3" s="193" t="s">
        <v>167</v>
      </c>
      <c r="I3" s="193" t="s">
        <v>167</v>
      </c>
    </row>
    <row r="4" spans="1:9" ht="15" customHeight="1">
      <c r="A4" s="1018" t="s">
        <v>43</v>
      </c>
      <c r="B4" s="1021" t="s">
        <v>185</v>
      </c>
      <c r="C4" s="194" t="s">
        <v>25</v>
      </c>
      <c r="D4" s="558" t="str">
        <f>IF(E4='Parametre - Agendové IS'!H87,"OK","Chyba počtu FTE")</f>
        <v>Chyba počtu FTE</v>
      </c>
      <c r="E4" s="559">
        <f t="shared" ref="E4:E33" si="0">F4+G4+H4+I4</f>
        <v>0</v>
      </c>
      <c r="F4" s="259"/>
      <c r="G4" s="259"/>
      <c r="H4" s="259"/>
      <c r="I4" s="259"/>
    </row>
    <row r="5" spans="1:9">
      <c r="A5" s="1019"/>
      <c r="B5" s="1022"/>
      <c r="C5" s="191" t="s">
        <v>26</v>
      </c>
      <c r="D5" s="560" t="str">
        <f>IF(E5='Parametre - Agendové IS'!H88,"OK","Chyba počtu FTE")</f>
        <v>Chyba počtu FTE</v>
      </c>
      <c r="E5" s="561">
        <f t="shared" si="0"/>
        <v>0</v>
      </c>
      <c r="F5" s="260"/>
      <c r="G5" s="260"/>
      <c r="H5" s="260"/>
      <c r="I5" s="260"/>
    </row>
    <row r="6" spans="1:9">
      <c r="A6" s="1019"/>
      <c r="B6" s="1022"/>
      <c r="C6" s="191" t="s">
        <v>27</v>
      </c>
      <c r="D6" s="560" t="str">
        <f>IF(E6='Parametre - Agendové IS'!H89,"OK","Chyba počtu FTE")</f>
        <v>Chyba počtu FTE</v>
      </c>
      <c r="E6" s="561">
        <f t="shared" si="0"/>
        <v>0</v>
      </c>
      <c r="F6" s="260"/>
      <c r="G6" s="260"/>
      <c r="H6" s="260"/>
      <c r="I6" s="260"/>
    </row>
    <row r="7" spans="1:9">
      <c r="A7" s="1019"/>
      <c r="B7" s="1022"/>
      <c r="C7" s="191" t="s">
        <v>28</v>
      </c>
      <c r="D7" s="560" t="str">
        <f>IF(E7='Parametre - Agendové IS'!H90,"OK","Chyba počtu FTE")</f>
        <v>Chyba počtu FTE</v>
      </c>
      <c r="E7" s="561">
        <f t="shared" si="0"/>
        <v>0</v>
      </c>
      <c r="F7" s="260"/>
      <c r="G7" s="260"/>
      <c r="H7" s="260"/>
      <c r="I7" s="260"/>
    </row>
    <row r="8" spans="1:9">
      <c r="A8" s="1019"/>
      <c r="B8" s="1022"/>
      <c r="C8" s="191" t="s">
        <v>29</v>
      </c>
      <c r="D8" s="560" t="str">
        <f>IF(E8='Parametre - Agendové IS'!H91,"OK","Chyba počtu FTE")</f>
        <v>Chyba počtu FTE</v>
      </c>
      <c r="E8" s="561">
        <f t="shared" si="0"/>
        <v>0</v>
      </c>
      <c r="F8" s="260"/>
      <c r="G8" s="260"/>
      <c r="H8" s="260"/>
      <c r="I8" s="260"/>
    </row>
    <row r="9" spans="1:9">
      <c r="A9" s="1019"/>
      <c r="B9" s="1022"/>
      <c r="C9" s="191" t="s">
        <v>30</v>
      </c>
      <c r="D9" s="560" t="str">
        <f>IF(E9='Parametre - Agendové IS'!H92,"OK","Chyba počtu FTE")</f>
        <v>Chyba počtu FTE</v>
      </c>
      <c r="E9" s="561">
        <f t="shared" si="0"/>
        <v>0</v>
      </c>
      <c r="F9" s="260"/>
      <c r="G9" s="260"/>
      <c r="H9" s="260"/>
      <c r="I9" s="260"/>
    </row>
    <row r="10" spans="1:9">
      <c r="A10" s="1019"/>
      <c r="B10" s="1022"/>
      <c r="C10" s="191" t="s">
        <v>31</v>
      </c>
      <c r="D10" s="560" t="str">
        <f>IF(E10='Parametre - Agendové IS'!H93,"OK","Chyba počtu FTE")</f>
        <v>Chyba počtu FTE</v>
      </c>
      <c r="E10" s="561">
        <f t="shared" si="0"/>
        <v>0</v>
      </c>
      <c r="F10" s="260"/>
      <c r="G10" s="260"/>
      <c r="H10" s="260"/>
      <c r="I10" s="260"/>
    </row>
    <row r="11" spans="1:9">
      <c r="A11" s="1019"/>
      <c r="B11" s="1022"/>
      <c r="C11" s="191" t="s">
        <v>32</v>
      </c>
      <c r="D11" s="560" t="str">
        <f>IF(E11='Parametre - Agendové IS'!H94,"OK","Chyba počtu FTE")</f>
        <v>Chyba počtu FTE</v>
      </c>
      <c r="E11" s="561">
        <f t="shared" si="0"/>
        <v>0</v>
      </c>
      <c r="F11" s="260"/>
      <c r="G11" s="260"/>
      <c r="H11" s="260"/>
      <c r="I11" s="260"/>
    </row>
    <row r="12" spans="1:9">
      <c r="A12" s="1019"/>
      <c r="B12" s="1022"/>
      <c r="C12" s="191" t="s">
        <v>33</v>
      </c>
      <c r="D12" s="560" t="str">
        <f>IF(E12='Parametre - Agendové IS'!H95,"OK","Chyba počtu FTE")</f>
        <v>Chyba počtu FTE</v>
      </c>
      <c r="E12" s="561">
        <f t="shared" si="0"/>
        <v>0</v>
      </c>
      <c r="F12" s="260"/>
      <c r="G12" s="260"/>
      <c r="H12" s="260"/>
      <c r="I12" s="260"/>
    </row>
    <row r="13" spans="1:9" ht="16" thickBot="1">
      <c r="A13" s="1019"/>
      <c r="B13" s="1022"/>
      <c r="C13" s="191" t="s">
        <v>34</v>
      </c>
      <c r="D13" s="562" t="str">
        <f>IF(E13='Parametre - Agendové IS'!H96,"OK","Chyba počtu FTE")</f>
        <v>Chyba počtu FTE</v>
      </c>
      <c r="E13" s="563">
        <f t="shared" si="0"/>
        <v>0</v>
      </c>
      <c r="F13" s="261"/>
      <c r="G13" s="261"/>
      <c r="H13" s="261"/>
      <c r="I13" s="261"/>
    </row>
    <row r="14" spans="1:9" ht="15" customHeight="1">
      <c r="A14" s="1018" t="s">
        <v>41</v>
      </c>
      <c r="B14" s="1021" t="s">
        <v>37</v>
      </c>
      <c r="C14" s="194" t="s">
        <v>25</v>
      </c>
      <c r="D14" s="559" t="str">
        <f>IF(E14='Parametre - Agendové IS'!H6,"OK","Chyba počtu podaní")</f>
        <v>Chyba počtu podaní</v>
      </c>
      <c r="E14" s="564">
        <f t="shared" si="0"/>
        <v>0</v>
      </c>
      <c r="F14" s="259"/>
      <c r="G14" s="259"/>
      <c r="H14" s="259"/>
      <c r="I14" s="259"/>
    </row>
    <row r="15" spans="1:9">
      <c r="A15" s="1019"/>
      <c r="B15" s="1022"/>
      <c r="C15" s="191" t="s">
        <v>26</v>
      </c>
      <c r="D15" s="560" t="str">
        <f>IF(E15='Parametre - Agendové IS'!H7,"OK","Chyba počtu podaní")</f>
        <v>Chyba počtu podaní</v>
      </c>
      <c r="E15" s="561">
        <f t="shared" si="0"/>
        <v>0</v>
      </c>
      <c r="F15" s="260"/>
      <c r="G15" s="260"/>
      <c r="H15" s="260"/>
      <c r="I15" s="260"/>
    </row>
    <row r="16" spans="1:9">
      <c r="A16" s="1019"/>
      <c r="B16" s="1022"/>
      <c r="C16" s="191" t="s">
        <v>27</v>
      </c>
      <c r="D16" s="560" t="str">
        <f>IF(E16='Parametre - Agendové IS'!H8,"OK","Chyba počtu podaní")</f>
        <v>Chyba počtu podaní</v>
      </c>
      <c r="E16" s="561">
        <f t="shared" si="0"/>
        <v>0</v>
      </c>
      <c r="F16" s="260"/>
      <c r="G16" s="260"/>
      <c r="H16" s="260"/>
      <c r="I16" s="260"/>
    </row>
    <row r="17" spans="1:9">
      <c r="A17" s="1019"/>
      <c r="B17" s="1022"/>
      <c r="C17" s="191" t="s">
        <v>28</v>
      </c>
      <c r="D17" s="560" t="str">
        <f>IF(E17='Parametre - Agendové IS'!H9,"OK","Chyba počtu podaní")</f>
        <v>Chyba počtu podaní</v>
      </c>
      <c r="E17" s="561">
        <f t="shared" si="0"/>
        <v>0</v>
      </c>
      <c r="F17" s="260"/>
      <c r="G17" s="260"/>
      <c r="H17" s="260"/>
      <c r="I17" s="260"/>
    </row>
    <row r="18" spans="1:9">
      <c r="A18" s="1019"/>
      <c r="B18" s="1022"/>
      <c r="C18" s="191" t="s">
        <v>29</v>
      </c>
      <c r="D18" s="560" t="str">
        <f>IF(E18='Parametre - Agendové IS'!H10,"OK","Chyba počtu podaní")</f>
        <v>Chyba počtu podaní</v>
      </c>
      <c r="E18" s="561">
        <f t="shared" si="0"/>
        <v>0</v>
      </c>
      <c r="F18" s="260"/>
      <c r="G18" s="260"/>
      <c r="H18" s="260"/>
      <c r="I18" s="260"/>
    </row>
    <row r="19" spans="1:9">
      <c r="A19" s="1019"/>
      <c r="B19" s="1022"/>
      <c r="C19" s="191" t="s">
        <v>30</v>
      </c>
      <c r="D19" s="560" t="str">
        <f>IF(E19='Parametre - Agendové IS'!H11,"OK","Chyba počtu podaní")</f>
        <v>Chyba počtu podaní</v>
      </c>
      <c r="E19" s="561">
        <f t="shared" si="0"/>
        <v>0</v>
      </c>
      <c r="F19" s="260"/>
      <c r="G19" s="260"/>
      <c r="H19" s="260"/>
      <c r="I19" s="260"/>
    </row>
    <row r="20" spans="1:9">
      <c r="A20" s="1019"/>
      <c r="B20" s="1022"/>
      <c r="C20" s="191" t="s">
        <v>31</v>
      </c>
      <c r="D20" s="560" t="str">
        <f>IF(E20='Parametre - Agendové IS'!H12,"OK","Chyba počtu podaní")</f>
        <v>Chyba počtu podaní</v>
      </c>
      <c r="E20" s="561">
        <f t="shared" si="0"/>
        <v>0</v>
      </c>
      <c r="F20" s="260"/>
      <c r="G20" s="260"/>
      <c r="H20" s="260"/>
      <c r="I20" s="260"/>
    </row>
    <row r="21" spans="1:9">
      <c r="A21" s="1019"/>
      <c r="B21" s="1022"/>
      <c r="C21" s="191" t="s">
        <v>32</v>
      </c>
      <c r="D21" s="560" t="str">
        <f>IF(E21='Parametre - Agendové IS'!H13,"OK","Chyba počtu podaní")</f>
        <v>Chyba počtu podaní</v>
      </c>
      <c r="E21" s="561">
        <f t="shared" si="0"/>
        <v>0</v>
      </c>
      <c r="F21" s="260"/>
      <c r="G21" s="260"/>
      <c r="H21" s="260"/>
      <c r="I21" s="260"/>
    </row>
    <row r="22" spans="1:9">
      <c r="A22" s="1019"/>
      <c r="B22" s="1022"/>
      <c r="C22" s="191" t="s">
        <v>33</v>
      </c>
      <c r="D22" s="560" t="str">
        <f>IF(E22='Parametre - Agendové IS'!H14,"OK","Chyba počtu podaní")</f>
        <v>Chyba počtu podaní</v>
      </c>
      <c r="E22" s="561">
        <f t="shared" si="0"/>
        <v>0</v>
      </c>
      <c r="F22" s="260"/>
      <c r="G22" s="260"/>
      <c r="H22" s="260"/>
      <c r="I22" s="260"/>
    </row>
    <row r="23" spans="1:9" ht="16" thickBot="1">
      <c r="A23" s="1020"/>
      <c r="B23" s="1023"/>
      <c r="C23" s="192" t="s">
        <v>34</v>
      </c>
      <c r="D23" s="560" t="str">
        <f>IF(E23='Parametre - Agendové IS'!H15,"OK","Chyba počtu podaní")</f>
        <v>Chyba počtu podaní</v>
      </c>
      <c r="E23" s="561">
        <f t="shared" si="0"/>
        <v>0</v>
      </c>
      <c r="F23" s="260"/>
      <c r="G23" s="260"/>
      <c r="H23" s="260"/>
      <c r="I23" s="260"/>
    </row>
    <row r="24" spans="1:9">
      <c r="A24" s="1018" t="s">
        <v>39</v>
      </c>
      <c r="B24" s="1021" t="s">
        <v>13</v>
      </c>
      <c r="C24" s="194" t="s">
        <v>25</v>
      </c>
      <c r="D24" s="559" t="str">
        <f>IF(E24='Parametre - Agendové IS'!H127,"OK","Chyba")</f>
        <v>OK</v>
      </c>
      <c r="E24" s="564">
        <f t="shared" si="0"/>
        <v>0</v>
      </c>
      <c r="F24" s="259"/>
      <c r="G24" s="259"/>
      <c r="H24" s="259"/>
      <c r="I24" s="259"/>
    </row>
    <row r="25" spans="1:9">
      <c r="A25" s="1019"/>
      <c r="B25" s="1022"/>
      <c r="C25" s="191" t="s">
        <v>26</v>
      </c>
      <c r="D25" s="560" t="str">
        <f>IF(E25='Parametre - Agendové IS'!H128,"OK","Chyba")</f>
        <v>OK</v>
      </c>
      <c r="E25" s="561">
        <f t="shared" si="0"/>
        <v>0</v>
      </c>
      <c r="F25" s="260"/>
      <c r="G25" s="260"/>
      <c r="H25" s="260"/>
      <c r="I25" s="260"/>
    </row>
    <row r="26" spans="1:9">
      <c r="A26" s="1019"/>
      <c r="B26" s="1022"/>
      <c r="C26" s="191" t="s">
        <v>27</v>
      </c>
      <c r="D26" s="560" t="str">
        <f>IF(E26='Parametre - Agendové IS'!H129,"OK","Chyba")</f>
        <v>OK</v>
      </c>
      <c r="E26" s="561">
        <f t="shared" si="0"/>
        <v>0</v>
      </c>
      <c r="F26" s="260"/>
      <c r="G26" s="260"/>
      <c r="H26" s="260"/>
      <c r="I26" s="260"/>
    </row>
    <row r="27" spans="1:9">
      <c r="A27" s="1019"/>
      <c r="B27" s="1022"/>
      <c r="C27" s="191" t="s">
        <v>28</v>
      </c>
      <c r="D27" s="560" t="str">
        <f>IF(E27='Parametre - Agendové IS'!H130,"OK","Chyba")</f>
        <v>OK</v>
      </c>
      <c r="E27" s="561">
        <f t="shared" si="0"/>
        <v>0</v>
      </c>
      <c r="F27" s="260"/>
      <c r="G27" s="260"/>
      <c r="H27" s="260"/>
      <c r="I27" s="260"/>
    </row>
    <row r="28" spans="1:9">
      <c r="A28" s="1019"/>
      <c r="B28" s="1022"/>
      <c r="C28" s="191" t="s">
        <v>29</v>
      </c>
      <c r="D28" s="560" t="str">
        <f>IF(E28='Parametre - Agendové IS'!H131,"OK","Chyba")</f>
        <v>OK</v>
      </c>
      <c r="E28" s="561">
        <f t="shared" si="0"/>
        <v>0</v>
      </c>
      <c r="F28" s="260"/>
      <c r="G28" s="260"/>
      <c r="H28" s="260"/>
      <c r="I28" s="260"/>
    </row>
    <row r="29" spans="1:9">
      <c r="A29" s="1019"/>
      <c r="B29" s="1022"/>
      <c r="C29" s="191" t="s">
        <v>30</v>
      </c>
      <c r="D29" s="560" t="str">
        <f>IF(E29='Parametre - Agendové IS'!H132,"OK","Chyba")</f>
        <v>OK</v>
      </c>
      <c r="E29" s="561">
        <f t="shared" si="0"/>
        <v>0</v>
      </c>
      <c r="F29" s="260"/>
      <c r="G29" s="260"/>
      <c r="H29" s="260"/>
      <c r="I29" s="260"/>
    </row>
    <row r="30" spans="1:9">
      <c r="A30" s="1019"/>
      <c r="B30" s="1022"/>
      <c r="C30" s="191" t="s">
        <v>31</v>
      </c>
      <c r="D30" s="560" t="str">
        <f>IF(E30='Parametre - Agendové IS'!H133,"OK","Chyba")</f>
        <v>OK</v>
      </c>
      <c r="E30" s="561">
        <f t="shared" si="0"/>
        <v>0</v>
      </c>
      <c r="F30" s="260"/>
      <c r="G30" s="260"/>
      <c r="H30" s="260"/>
      <c r="I30" s="260"/>
    </row>
    <row r="31" spans="1:9">
      <c r="A31" s="1019"/>
      <c r="B31" s="1022"/>
      <c r="C31" s="191" t="s">
        <v>32</v>
      </c>
      <c r="D31" s="560" t="str">
        <f>IF(E31='Parametre - Agendové IS'!H134,"OK","Chyba")</f>
        <v>OK</v>
      </c>
      <c r="E31" s="561">
        <f t="shared" si="0"/>
        <v>0</v>
      </c>
      <c r="F31" s="260"/>
      <c r="G31" s="260"/>
      <c r="H31" s="260"/>
      <c r="I31" s="260"/>
    </row>
    <row r="32" spans="1:9">
      <c r="A32" s="1019"/>
      <c r="B32" s="1022"/>
      <c r="C32" s="191" t="s">
        <v>33</v>
      </c>
      <c r="D32" s="560" t="str">
        <f>IF(E32='Parametre - Agendové IS'!H135,"OK","Chyba")</f>
        <v>OK</v>
      </c>
      <c r="E32" s="561">
        <f t="shared" si="0"/>
        <v>0</v>
      </c>
      <c r="F32" s="260"/>
      <c r="G32" s="260"/>
      <c r="H32" s="260"/>
      <c r="I32" s="260"/>
    </row>
    <row r="33" spans="1:9" ht="16" thickBot="1">
      <c r="A33" s="1020"/>
      <c r="B33" s="1023"/>
      <c r="C33" s="192" t="s">
        <v>34</v>
      </c>
      <c r="D33" s="560" t="str">
        <f>IF(E33='Parametre - Agendové IS'!H136,"OK","Chyba")</f>
        <v>OK</v>
      </c>
      <c r="E33" s="561">
        <f t="shared" si="0"/>
        <v>0</v>
      </c>
      <c r="F33" s="260"/>
      <c r="G33" s="260"/>
      <c r="H33" s="260"/>
      <c r="I33" s="260"/>
    </row>
    <row r="34" spans="1:9">
      <c r="A34" s="188"/>
      <c r="B34" s="189"/>
      <c r="E34" s="190"/>
    </row>
    <row r="35" spans="1:9">
      <c r="A35" s="188"/>
      <c r="B35" s="189"/>
      <c r="E35" s="190"/>
    </row>
    <row r="36" spans="1:9" ht="16" thickBot="1">
      <c r="A36" s="188"/>
      <c r="B36" s="189"/>
      <c r="E36" s="190"/>
    </row>
    <row r="37" spans="1:9">
      <c r="A37" s="1024" t="str">
        <f>'Parametre - Agendové IS'!J1</f>
        <v>P0043b Nahlásenie nálezu pri stavebnej činnosti</v>
      </c>
      <c r="B37" s="1025"/>
      <c r="C37" s="1026"/>
      <c r="D37" s="1030" t="s">
        <v>107</v>
      </c>
      <c r="E37" s="1031"/>
      <c r="F37" s="352" t="s">
        <v>164</v>
      </c>
      <c r="G37" s="352" t="s">
        <v>165</v>
      </c>
      <c r="H37" s="352" t="s">
        <v>166</v>
      </c>
      <c r="I37" s="352" t="s">
        <v>168</v>
      </c>
    </row>
    <row r="38" spans="1:9" ht="16" thickBot="1">
      <c r="A38" s="1027"/>
      <c r="B38" s="1028"/>
      <c r="C38" s="1029"/>
      <c r="D38" s="556" t="s">
        <v>359</v>
      </c>
      <c r="E38" s="557" t="s">
        <v>167</v>
      </c>
      <c r="F38" s="193" t="s">
        <v>167</v>
      </c>
      <c r="G38" s="193" t="s">
        <v>167</v>
      </c>
      <c r="H38" s="193" t="s">
        <v>167</v>
      </c>
      <c r="I38" s="193" t="s">
        <v>167</v>
      </c>
    </row>
    <row r="39" spans="1:9">
      <c r="A39" s="1018" t="s">
        <v>43</v>
      </c>
      <c r="B39" s="1021" t="s">
        <v>185</v>
      </c>
      <c r="C39" s="194" t="s">
        <v>25</v>
      </c>
      <c r="D39" s="558" t="str">
        <f>IF(E39='Parametre - Agendové IS'!K87,"OK","Chyba počtu FTE")</f>
        <v>Chyba počtu FTE</v>
      </c>
      <c r="E39" s="559">
        <f t="shared" ref="E39:E68" si="1">F39+G39+H39+I39</f>
        <v>0</v>
      </c>
      <c r="F39" s="259"/>
      <c r="G39" s="259"/>
      <c r="H39" s="259"/>
      <c r="I39" s="259"/>
    </row>
    <row r="40" spans="1:9">
      <c r="A40" s="1019"/>
      <c r="B40" s="1022"/>
      <c r="C40" s="191" t="s">
        <v>26</v>
      </c>
      <c r="D40" s="560" t="str">
        <f>IF(E40='Parametre - Agendové IS'!K88,"OK","Chyba počtu FTE")</f>
        <v>Chyba počtu FTE</v>
      </c>
      <c r="E40" s="561">
        <f t="shared" si="1"/>
        <v>0</v>
      </c>
      <c r="F40" s="260"/>
      <c r="G40" s="260"/>
      <c r="H40" s="260"/>
      <c r="I40" s="260"/>
    </row>
    <row r="41" spans="1:9">
      <c r="A41" s="1019"/>
      <c r="B41" s="1022"/>
      <c r="C41" s="191" t="s">
        <v>27</v>
      </c>
      <c r="D41" s="560" t="str">
        <f>IF(E41='Parametre - Agendové IS'!K89,"OK","Chyba počtu FTE")</f>
        <v>Chyba počtu FTE</v>
      </c>
      <c r="E41" s="561">
        <f t="shared" si="1"/>
        <v>0</v>
      </c>
      <c r="F41" s="260"/>
      <c r="G41" s="260"/>
      <c r="H41" s="260"/>
      <c r="I41" s="260"/>
    </row>
    <row r="42" spans="1:9">
      <c r="A42" s="1019"/>
      <c r="B42" s="1022"/>
      <c r="C42" s="191" t="s">
        <v>28</v>
      </c>
      <c r="D42" s="560" t="str">
        <f>IF(E42='Parametre - Agendové IS'!K90,"OK","Chyba počtu FTE")</f>
        <v>Chyba počtu FTE</v>
      </c>
      <c r="E42" s="561">
        <f t="shared" si="1"/>
        <v>0</v>
      </c>
      <c r="F42" s="260"/>
      <c r="G42" s="260"/>
      <c r="H42" s="260"/>
      <c r="I42" s="260"/>
    </row>
    <row r="43" spans="1:9">
      <c r="A43" s="1019"/>
      <c r="B43" s="1022"/>
      <c r="C43" s="191" t="s">
        <v>29</v>
      </c>
      <c r="D43" s="560" t="str">
        <f>IF(E43='Parametre - Agendové IS'!K91,"OK","Chyba počtu FTE")</f>
        <v>Chyba počtu FTE</v>
      </c>
      <c r="E43" s="561">
        <f t="shared" si="1"/>
        <v>0</v>
      </c>
      <c r="F43" s="260"/>
      <c r="G43" s="260"/>
      <c r="H43" s="260"/>
      <c r="I43" s="260"/>
    </row>
    <row r="44" spans="1:9" ht="15" customHeight="1">
      <c r="A44" s="1019"/>
      <c r="B44" s="1022"/>
      <c r="C44" s="191" t="s">
        <v>30</v>
      </c>
      <c r="D44" s="560" t="str">
        <f>IF(E44='Parametre - Agendové IS'!K92,"OK","Chyba počtu FTE")</f>
        <v>Chyba počtu FTE</v>
      </c>
      <c r="E44" s="561">
        <f t="shared" si="1"/>
        <v>0</v>
      </c>
      <c r="F44" s="260"/>
      <c r="G44" s="260"/>
      <c r="H44" s="260"/>
      <c r="I44" s="260"/>
    </row>
    <row r="45" spans="1:9">
      <c r="A45" s="1019"/>
      <c r="B45" s="1022"/>
      <c r="C45" s="191" t="s">
        <v>31</v>
      </c>
      <c r="D45" s="560" t="str">
        <f>IF(E45='Parametre - Agendové IS'!K93,"OK","Chyba počtu FTE")</f>
        <v>Chyba počtu FTE</v>
      </c>
      <c r="E45" s="561">
        <f t="shared" si="1"/>
        <v>0</v>
      </c>
      <c r="F45" s="260"/>
      <c r="G45" s="260"/>
      <c r="H45" s="260"/>
      <c r="I45" s="260"/>
    </row>
    <row r="46" spans="1:9">
      <c r="A46" s="1019"/>
      <c r="B46" s="1022"/>
      <c r="C46" s="191" t="s">
        <v>32</v>
      </c>
      <c r="D46" s="560" t="str">
        <f>IF(E46='Parametre - Agendové IS'!K94,"OK","Chyba počtu FTE")</f>
        <v>Chyba počtu FTE</v>
      </c>
      <c r="E46" s="561">
        <f t="shared" si="1"/>
        <v>0</v>
      </c>
      <c r="F46" s="260"/>
      <c r="G46" s="260"/>
      <c r="H46" s="260"/>
      <c r="I46" s="260"/>
    </row>
    <row r="47" spans="1:9">
      <c r="A47" s="1019"/>
      <c r="B47" s="1022"/>
      <c r="C47" s="191" t="s">
        <v>33</v>
      </c>
      <c r="D47" s="560" t="str">
        <f>IF(E47='Parametre - Agendové IS'!K95,"OK","Chyba počtu FTE")</f>
        <v>Chyba počtu FTE</v>
      </c>
      <c r="E47" s="561">
        <f t="shared" si="1"/>
        <v>0</v>
      </c>
      <c r="F47" s="260"/>
      <c r="G47" s="260"/>
      <c r="H47" s="260"/>
      <c r="I47" s="260"/>
    </row>
    <row r="48" spans="1:9" ht="16" thickBot="1">
      <c r="A48" s="1019"/>
      <c r="B48" s="1022"/>
      <c r="C48" s="191" t="s">
        <v>34</v>
      </c>
      <c r="D48" s="562" t="str">
        <f>IF(E48='Parametre - Agendové IS'!K96,"OK","Chyba počtu FTE")</f>
        <v>Chyba počtu FTE</v>
      </c>
      <c r="E48" s="563">
        <f t="shared" si="1"/>
        <v>0</v>
      </c>
      <c r="F48" s="261"/>
      <c r="G48" s="261"/>
      <c r="H48" s="261"/>
      <c r="I48" s="261"/>
    </row>
    <row r="49" spans="1:9">
      <c r="A49" s="1018" t="s">
        <v>41</v>
      </c>
      <c r="B49" s="1021" t="s">
        <v>37</v>
      </c>
      <c r="C49" s="194" t="s">
        <v>25</v>
      </c>
      <c r="D49" s="559" t="str">
        <f>IF(E49='Parametre - Agendové IS'!K6,"OK","Chyba počtu podaní")</f>
        <v>Chyba počtu podaní</v>
      </c>
      <c r="E49" s="564">
        <f t="shared" si="1"/>
        <v>0</v>
      </c>
      <c r="F49" s="259"/>
      <c r="G49" s="259"/>
      <c r="H49" s="259"/>
      <c r="I49" s="259"/>
    </row>
    <row r="50" spans="1:9">
      <c r="A50" s="1019"/>
      <c r="B50" s="1022"/>
      <c r="C50" s="191" t="s">
        <v>26</v>
      </c>
      <c r="D50" s="560" t="str">
        <f>IF(E50='Parametre - Agendové IS'!K7,"OK","Chyba počtu podaní")</f>
        <v>Chyba počtu podaní</v>
      </c>
      <c r="E50" s="561">
        <f t="shared" si="1"/>
        <v>0</v>
      </c>
      <c r="F50" s="260"/>
      <c r="G50" s="260"/>
      <c r="H50" s="260"/>
      <c r="I50" s="260"/>
    </row>
    <row r="51" spans="1:9">
      <c r="A51" s="1019"/>
      <c r="B51" s="1022"/>
      <c r="C51" s="191" t="s">
        <v>27</v>
      </c>
      <c r="D51" s="560" t="str">
        <f>IF(E51='Parametre - Agendové IS'!K8,"OK","Chyba počtu podaní")</f>
        <v>Chyba počtu podaní</v>
      </c>
      <c r="E51" s="561">
        <f t="shared" si="1"/>
        <v>0</v>
      </c>
      <c r="F51" s="260"/>
      <c r="G51" s="260"/>
      <c r="H51" s="260"/>
      <c r="I51" s="260"/>
    </row>
    <row r="52" spans="1:9">
      <c r="A52" s="1019"/>
      <c r="B52" s="1022"/>
      <c r="C52" s="191" t="s">
        <v>28</v>
      </c>
      <c r="D52" s="560" t="str">
        <f>IF(E52='Parametre - Agendové IS'!K9,"OK","Chyba počtu podaní")</f>
        <v>Chyba počtu podaní</v>
      </c>
      <c r="E52" s="561">
        <f t="shared" si="1"/>
        <v>0</v>
      </c>
      <c r="F52" s="260"/>
      <c r="G52" s="260"/>
      <c r="H52" s="260"/>
      <c r="I52" s="260"/>
    </row>
    <row r="53" spans="1:9">
      <c r="A53" s="1019"/>
      <c r="B53" s="1022"/>
      <c r="C53" s="191" t="s">
        <v>29</v>
      </c>
      <c r="D53" s="560" t="str">
        <f>IF(E53='Parametre - Agendové IS'!K10,"OK","Chyba počtu podaní")</f>
        <v>Chyba počtu podaní</v>
      </c>
      <c r="E53" s="561">
        <f t="shared" si="1"/>
        <v>0</v>
      </c>
      <c r="F53" s="260"/>
      <c r="G53" s="260"/>
      <c r="H53" s="260"/>
      <c r="I53" s="260"/>
    </row>
    <row r="54" spans="1:9">
      <c r="A54" s="1019"/>
      <c r="B54" s="1022"/>
      <c r="C54" s="191" t="s">
        <v>30</v>
      </c>
      <c r="D54" s="560" t="str">
        <f>IF(E54='Parametre - Agendové IS'!K11,"OK","Chyba počtu podaní")</f>
        <v>Chyba počtu podaní</v>
      </c>
      <c r="E54" s="561">
        <f t="shared" si="1"/>
        <v>0</v>
      </c>
      <c r="F54" s="260"/>
      <c r="G54" s="260"/>
      <c r="H54" s="260"/>
      <c r="I54" s="260"/>
    </row>
    <row r="55" spans="1:9">
      <c r="A55" s="1019"/>
      <c r="B55" s="1022"/>
      <c r="C55" s="191" t="s">
        <v>31</v>
      </c>
      <c r="D55" s="560" t="str">
        <f>IF(E55='Parametre - Agendové IS'!K12,"OK","Chyba počtu podaní")</f>
        <v>Chyba počtu podaní</v>
      </c>
      <c r="E55" s="561">
        <f t="shared" si="1"/>
        <v>0</v>
      </c>
      <c r="F55" s="260"/>
      <c r="G55" s="260"/>
      <c r="H55" s="260"/>
      <c r="I55" s="260"/>
    </row>
    <row r="56" spans="1:9">
      <c r="A56" s="1019"/>
      <c r="B56" s="1022"/>
      <c r="C56" s="191" t="s">
        <v>32</v>
      </c>
      <c r="D56" s="560" t="str">
        <f>IF(E56='Parametre - Agendové IS'!K13,"OK","Chyba počtu podaní")</f>
        <v>Chyba počtu podaní</v>
      </c>
      <c r="E56" s="561">
        <f t="shared" si="1"/>
        <v>0</v>
      </c>
      <c r="F56" s="260"/>
      <c r="G56" s="260"/>
      <c r="H56" s="260"/>
      <c r="I56" s="260"/>
    </row>
    <row r="57" spans="1:9">
      <c r="A57" s="1019"/>
      <c r="B57" s="1022"/>
      <c r="C57" s="191" t="s">
        <v>33</v>
      </c>
      <c r="D57" s="560" t="str">
        <f>IF(E57='Parametre - Agendové IS'!K14,"OK","Chyba počtu podaní")</f>
        <v>Chyba počtu podaní</v>
      </c>
      <c r="E57" s="561">
        <f t="shared" si="1"/>
        <v>0</v>
      </c>
      <c r="F57" s="260"/>
      <c r="G57" s="260"/>
      <c r="H57" s="260"/>
      <c r="I57" s="260"/>
    </row>
    <row r="58" spans="1:9" ht="16" thickBot="1">
      <c r="A58" s="1020"/>
      <c r="B58" s="1023"/>
      <c r="C58" s="192" t="s">
        <v>34</v>
      </c>
      <c r="D58" s="560" t="str">
        <f>IF(E58='Parametre - Agendové IS'!K15,"OK","Chyba počtu podaní")</f>
        <v>Chyba počtu podaní</v>
      </c>
      <c r="E58" s="561">
        <f t="shared" si="1"/>
        <v>0</v>
      </c>
      <c r="F58" s="260"/>
      <c r="G58" s="260"/>
      <c r="H58" s="260"/>
      <c r="I58" s="260"/>
    </row>
    <row r="59" spans="1:9">
      <c r="A59" s="1018" t="s">
        <v>39</v>
      </c>
      <c r="B59" s="1021" t="s">
        <v>13</v>
      </c>
      <c r="C59" s="194" t="s">
        <v>25</v>
      </c>
      <c r="D59" s="559" t="str">
        <f>IF(E59='Parametre - Agendové IS'!K127,"OK","Chyba")</f>
        <v>OK</v>
      </c>
      <c r="E59" s="564">
        <f t="shared" si="1"/>
        <v>0</v>
      </c>
      <c r="F59" s="259"/>
      <c r="G59" s="259"/>
      <c r="H59" s="259"/>
      <c r="I59" s="259"/>
    </row>
    <row r="60" spans="1:9">
      <c r="A60" s="1019"/>
      <c r="B60" s="1022"/>
      <c r="C60" s="191" t="s">
        <v>26</v>
      </c>
      <c r="D60" s="560" t="str">
        <f>IF(E60='Parametre - Agendové IS'!K128,"OK","Chyba")</f>
        <v>OK</v>
      </c>
      <c r="E60" s="561">
        <f t="shared" si="1"/>
        <v>0</v>
      </c>
      <c r="F60" s="260"/>
      <c r="G60" s="260"/>
      <c r="H60" s="260"/>
      <c r="I60" s="260"/>
    </row>
    <row r="61" spans="1:9">
      <c r="A61" s="1019"/>
      <c r="B61" s="1022"/>
      <c r="C61" s="191" t="s">
        <v>27</v>
      </c>
      <c r="D61" s="560" t="str">
        <f>IF(E61='Parametre - Agendové IS'!K129,"OK","Chyba")</f>
        <v>OK</v>
      </c>
      <c r="E61" s="561">
        <f t="shared" si="1"/>
        <v>0</v>
      </c>
      <c r="F61" s="260"/>
      <c r="G61" s="260"/>
      <c r="H61" s="260"/>
      <c r="I61" s="260"/>
    </row>
    <row r="62" spans="1:9">
      <c r="A62" s="1019"/>
      <c r="B62" s="1022"/>
      <c r="C62" s="191" t="s">
        <v>28</v>
      </c>
      <c r="D62" s="560" t="str">
        <f>IF(E62='Parametre - Agendové IS'!K130,"OK","Chyba")</f>
        <v>OK</v>
      </c>
      <c r="E62" s="561">
        <f t="shared" si="1"/>
        <v>0</v>
      </c>
      <c r="F62" s="260"/>
      <c r="G62" s="260"/>
      <c r="H62" s="260"/>
      <c r="I62" s="260"/>
    </row>
    <row r="63" spans="1:9">
      <c r="A63" s="1019"/>
      <c r="B63" s="1022"/>
      <c r="C63" s="191" t="s">
        <v>29</v>
      </c>
      <c r="D63" s="560" t="str">
        <f>IF(E63='Parametre - Agendové IS'!K131,"OK","Chyba")</f>
        <v>OK</v>
      </c>
      <c r="E63" s="561">
        <f t="shared" si="1"/>
        <v>0</v>
      </c>
      <c r="F63" s="260"/>
      <c r="G63" s="260"/>
      <c r="H63" s="260"/>
      <c r="I63" s="260"/>
    </row>
    <row r="64" spans="1:9">
      <c r="A64" s="1019"/>
      <c r="B64" s="1022"/>
      <c r="C64" s="191" t="s">
        <v>30</v>
      </c>
      <c r="D64" s="560" t="str">
        <f>IF(E64='Parametre - Agendové IS'!K132,"OK","Chyba")</f>
        <v>OK</v>
      </c>
      <c r="E64" s="561">
        <f t="shared" si="1"/>
        <v>0</v>
      </c>
      <c r="F64" s="260"/>
      <c r="G64" s="260"/>
      <c r="H64" s="260"/>
      <c r="I64" s="260"/>
    </row>
    <row r="65" spans="1:9">
      <c r="A65" s="1019"/>
      <c r="B65" s="1022"/>
      <c r="C65" s="191" t="s">
        <v>31</v>
      </c>
      <c r="D65" s="560" t="str">
        <f>IF(E65='Parametre - Agendové IS'!K133,"OK","Chyba")</f>
        <v>OK</v>
      </c>
      <c r="E65" s="561">
        <f t="shared" si="1"/>
        <v>0</v>
      </c>
      <c r="F65" s="260"/>
      <c r="G65" s="260"/>
      <c r="H65" s="260"/>
      <c r="I65" s="260"/>
    </row>
    <row r="66" spans="1:9">
      <c r="A66" s="1019"/>
      <c r="B66" s="1022"/>
      <c r="C66" s="191" t="s">
        <v>32</v>
      </c>
      <c r="D66" s="560" t="str">
        <f>IF(E66='Parametre - Agendové IS'!K134,"OK","Chyba")</f>
        <v>OK</v>
      </c>
      <c r="E66" s="561">
        <f t="shared" si="1"/>
        <v>0</v>
      </c>
      <c r="F66" s="260"/>
      <c r="G66" s="260"/>
      <c r="H66" s="260"/>
      <c r="I66" s="260"/>
    </row>
    <row r="67" spans="1:9">
      <c r="A67" s="1019"/>
      <c r="B67" s="1022"/>
      <c r="C67" s="191" t="s">
        <v>33</v>
      </c>
      <c r="D67" s="560" t="str">
        <f>IF(E67='Parametre - Agendové IS'!K135,"OK","Chyba")</f>
        <v>OK</v>
      </c>
      <c r="E67" s="561">
        <f t="shared" si="1"/>
        <v>0</v>
      </c>
      <c r="F67" s="260"/>
      <c r="G67" s="260"/>
      <c r="H67" s="260"/>
      <c r="I67" s="260"/>
    </row>
    <row r="68" spans="1:9" ht="16" thickBot="1">
      <c r="A68" s="1020"/>
      <c r="B68" s="1023"/>
      <c r="C68" s="192" t="s">
        <v>34</v>
      </c>
      <c r="D68" s="560" t="str">
        <f>IF(E68='Parametre - Agendové IS'!K136,"OK","Chyba")</f>
        <v>OK</v>
      </c>
      <c r="E68" s="561">
        <f t="shared" si="1"/>
        <v>0</v>
      </c>
      <c r="F68" s="260"/>
      <c r="G68" s="260"/>
      <c r="H68" s="260"/>
      <c r="I68" s="260"/>
    </row>
    <row r="71" spans="1:9" ht="16" thickBot="1"/>
    <row r="72" spans="1:9">
      <c r="A72" s="1024" t="str">
        <f>'Parametre - Agendové IS'!M1</f>
        <v>P0337 Uloženie sankcie</v>
      </c>
      <c r="B72" s="1025"/>
      <c r="C72" s="1026"/>
      <c r="D72" s="1030" t="s">
        <v>107</v>
      </c>
      <c r="E72" s="1031"/>
      <c r="F72" s="352" t="s">
        <v>164</v>
      </c>
      <c r="G72" s="352" t="s">
        <v>165</v>
      </c>
      <c r="H72" s="352" t="s">
        <v>166</v>
      </c>
      <c r="I72" s="352" t="s">
        <v>168</v>
      </c>
    </row>
    <row r="73" spans="1:9" ht="16" thickBot="1">
      <c r="A73" s="1027"/>
      <c r="B73" s="1028"/>
      <c r="C73" s="1029"/>
      <c r="D73" s="556" t="s">
        <v>359</v>
      </c>
      <c r="E73" s="557" t="s">
        <v>167</v>
      </c>
      <c r="F73" s="193" t="s">
        <v>167</v>
      </c>
      <c r="G73" s="193" t="s">
        <v>167</v>
      </c>
      <c r="H73" s="193" t="s">
        <v>167</v>
      </c>
      <c r="I73" s="193" t="s">
        <v>167</v>
      </c>
    </row>
    <row r="74" spans="1:9">
      <c r="A74" s="1018" t="s">
        <v>43</v>
      </c>
      <c r="B74" s="1021" t="s">
        <v>185</v>
      </c>
      <c r="C74" s="194" t="s">
        <v>25</v>
      </c>
      <c r="D74" s="558" t="str">
        <f>IF(E74='Parametre - Agendové IS'!N87,"OK","Chyba počtu FTE")</f>
        <v>Chyba počtu FTE</v>
      </c>
      <c r="E74" s="559">
        <f t="shared" ref="E74:E103" si="2">F74+G74+H74+I74</f>
        <v>0</v>
      </c>
      <c r="F74" s="259"/>
      <c r="G74" s="259"/>
      <c r="H74" s="259"/>
      <c r="I74" s="259"/>
    </row>
    <row r="75" spans="1:9">
      <c r="A75" s="1019"/>
      <c r="B75" s="1022"/>
      <c r="C75" s="191" t="s">
        <v>26</v>
      </c>
      <c r="D75" s="560" t="str">
        <f>IF(E75='Parametre - Agendové IS'!N88,"OK","Chyba počtu FTE")</f>
        <v>Chyba počtu FTE</v>
      </c>
      <c r="E75" s="561">
        <f t="shared" si="2"/>
        <v>0</v>
      </c>
      <c r="F75" s="260"/>
      <c r="G75" s="260"/>
      <c r="H75" s="260"/>
      <c r="I75" s="260"/>
    </row>
    <row r="76" spans="1:9">
      <c r="A76" s="1019"/>
      <c r="B76" s="1022"/>
      <c r="C76" s="191" t="s">
        <v>27</v>
      </c>
      <c r="D76" s="560" t="str">
        <f>IF(E76='Parametre - Agendové IS'!N89,"OK","Chyba počtu FTE")</f>
        <v>Chyba počtu FTE</v>
      </c>
      <c r="E76" s="561">
        <f t="shared" si="2"/>
        <v>0</v>
      </c>
      <c r="F76" s="260"/>
      <c r="G76" s="260"/>
      <c r="H76" s="260"/>
      <c r="I76" s="260"/>
    </row>
    <row r="77" spans="1:9">
      <c r="A77" s="1019"/>
      <c r="B77" s="1022"/>
      <c r="C77" s="191" t="s">
        <v>28</v>
      </c>
      <c r="D77" s="560" t="str">
        <f>IF(E77='Parametre - Agendové IS'!N90,"OK","Chyba počtu FTE")</f>
        <v>Chyba počtu FTE</v>
      </c>
      <c r="E77" s="561">
        <f t="shared" si="2"/>
        <v>0</v>
      </c>
      <c r="F77" s="260"/>
      <c r="G77" s="260"/>
      <c r="H77" s="260"/>
      <c r="I77" s="260"/>
    </row>
    <row r="78" spans="1:9">
      <c r="A78" s="1019"/>
      <c r="B78" s="1022"/>
      <c r="C78" s="191" t="s">
        <v>29</v>
      </c>
      <c r="D78" s="560" t="str">
        <f>IF(E78='Parametre - Agendové IS'!N91,"OK","Chyba počtu FTE")</f>
        <v>Chyba počtu FTE</v>
      </c>
      <c r="E78" s="561">
        <f t="shared" si="2"/>
        <v>0</v>
      </c>
      <c r="F78" s="260"/>
      <c r="G78" s="260"/>
      <c r="H78" s="260"/>
      <c r="I78" s="260"/>
    </row>
    <row r="79" spans="1:9">
      <c r="A79" s="1019"/>
      <c r="B79" s="1022"/>
      <c r="C79" s="191" t="s">
        <v>30</v>
      </c>
      <c r="D79" s="560" t="str">
        <f>IF(E79='Parametre - Agendové IS'!N92,"OK","Chyba počtu FTE")</f>
        <v>Chyba počtu FTE</v>
      </c>
      <c r="E79" s="561">
        <f t="shared" si="2"/>
        <v>0</v>
      </c>
      <c r="F79" s="260"/>
      <c r="G79" s="260"/>
      <c r="H79" s="260"/>
      <c r="I79" s="260"/>
    </row>
    <row r="80" spans="1:9">
      <c r="A80" s="1019"/>
      <c r="B80" s="1022"/>
      <c r="C80" s="191" t="s">
        <v>31</v>
      </c>
      <c r="D80" s="560" t="str">
        <f>IF(E80='Parametre - Agendové IS'!N93,"OK","Chyba počtu FTE")</f>
        <v>Chyba počtu FTE</v>
      </c>
      <c r="E80" s="561">
        <f t="shared" si="2"/>
        <v>0</v>
      </c>
      <c r="F80" s="260"/>
      <c r="G80" s="260"/>
      <c r="H80" s="260"/>
      <c r="I80" s="260"/>
    </row>
    <row r="81" spans="1:9">
      <c r="A81" s="1019"/>
      <c r="B81" s="1022"/>
      <c r="C81" s="191" t="s">
        <v>32</v>
      </c>
      <c r="D81" s="560" t="str">
        <f>IF(E81='Parametre - Agendové IS'!N94,"OK","Chyba počtu FTE")</f>
        <v>Chyba počtu FTE</v>
      </c>
      <c r="E81" s="561">
        <f t="shared" si="2"/>
        <v>0</v>
      </c>
      <c r="F81" s="260"/>
      <c r="G81" s="260"/>
      <c r="H81" s="260"/>
      <c r="I81" s="260"/>
    </row>
    <row r="82" spans="1:9">
      <c r="A82" s="1019"/>
      <c r="B82" s="1022"/>
      <c r="C82" s="191" t="s">
        <v>33</v>
      </c>
      <c r="D82" s="560" t="str">
        <f>IF(E82='Parametre - Agendové IS'!N95,"OK","Chyba počtu FTE")</f>
        <v>Chyba počtu FTE</v>
      </c>
      <c r="E82" s="561">
        <f t="shared" si="2"/>
        <v>0</v>
      </c>
      <c r="F82" s="260"/>
      <c r="G82" s="260"/>
      <c r="H82" s="260"/>
      <c r="I82" s="260"/>
    </row>
    <row r="83" spans="1:9" ht="16" thickBot="1">
      <c r="A83" s="1019"/>
      <c r="B83" s="1022"/>
      <c r="C83" s="191" t="s">
        <v>34</v>
      </c>
      <c r="D83" s="562" t="str">
        <f>IF(E83='Parametre - Agendové IS'!N96,"OK","Chyba počtu FTE")</f>
        <v>Chyba počtu FTE</v>
      </c>
      <c r="E83" s="563">
        <f t="shared" si="2"/>
        <v>0</v>
      </c>
      <c r="F83" s="261"/>
      <c r="G83" s="261"/>
      <c r="H83" s="261"/>
      <c r="I83" s="261"/>
    </row>
    <row r="84" spans="1:9">
      <c r="A84" s="1018" t="s">
        <v>41</v>
      </c>
      <c r="B84" s="1021" t="s">
        <v>37</v>
      </c>
      <c r="C84" s="194" t="s">
        <v>25</v>
      </c>
      <c r="D84" s="559" t="str">
        <f>IF(E84='Parametre - Agendové IS'!N6,"OK","Chyba počtu podaní")</f>
        <v>Chyba počtu podaní</v>
      </c>
      <c r="E84" s="564">
        <f t="shared" si="2"/>
        <v>0</v>
      </c>
      <c r="F84" s="259"/>
      <c r="G84" s="259"/>
      <c r="H84" s="259"/>
      <c r="I84" s="259"/>
    </row>
    <row r="85" spans="1:9">
      <c r="A85" s="1019"/>
      <c r="B85" s="1022"/>
      <c r="C85" s="191" t="s">
        <v>26</v>
      </c>
      <c r="D85" s="560" t="str">
        <f>IF(E85='Parametre - Agendové IS'!N7,"OK","Chyba počtu podaní")</f>
        <v>Chyba počtu podaní</v>
      </c>
      <c r="E85" s="561">
        <f t="shared" si="2"/>
        <v>0</v>
      </c>
      <c r="F85" s="260"/>
      <c r="G85" s="260"/>
      <c r="H85" s="260"/>
      <c r="I85" s="260"/>
    </row>
    <row r="86" spans="1:9">
      <c r="A86" s="1019"/>
      <c r="B86" s="1022"/>
      <c r="C86" s="191" t="s">
        <v>27</v>
      </c>
      <c r="D86" s="560" t="str">
        <f>IF(E86='Parametre - Agendové IS'!N8,"OK","Chyba počtu podaní")</f>
        <v>Chyba počtu podaní</v>
      </c>
      <c r="E86" s="561">
        <f t="shared" si="2"/>
        <v>0</v>
      </c>
      <c r="F86" s="260"/>
      <c r="G86" s="260"/>
      <c r="H86" s="260"/>
      <c r="I86" s="260"/>
    </row>
    <row r="87" spans="1:9">
      <c r="A87" s="1019"/>
      <c r="B87" s="1022"/>
      <c r="C87" s="191" t="s">
        <v>28</v>
      </c>
      <c r="D87" s="560" t="str">
        <f>IF(E87='Parametre - Agendové IS'!N9,"OK","Chyba počtu podaní")</f>
        <v>Chyba počtu podaní</v>
      </c>
      <c r="E87" s="561">
        <f t="shared" si="2"/>
        <v>0</v>
      </c>
      <c r="F87" s="260"/>
      <c r="G87" s="260"/>
      <c r="H87" s="260"/>
      <c r="I87" s="260"/>
    </row>
    <row r="88" spans="1:9">
      <c r="A88" s="1019"/>
      <c r="B88" s="1022"/>
      <c r="C88" s="191" t="s">
        <v>29</v>
      </c>
      <c r="D88" s="560" t="str">
        <f>IF(E88='Parametre - Agendové IS'!N10,"OK","Chyba počtu podaní")</f>
        <v>Chyba počtu podaní</v>
      </c>
      <c r="E88" s="561">
        <f t="shared" si="2"/>
        <v>0</v>
      </c>
      <c r="F88" s="260"/>
      <c r="G88" s="260"/>
      <c r="H88" s="260"/>
      <c r="I88" s="260"/>
    </row>
    <row r="89" spans="1:9">
      <c r="A89" s="1019"/>
      <c r="B89" s="1022"/>
      <c r="C89" s="191" t="s">
        <v>30</v>
      </c>
      <c r="D89" s="560" t="str">
        <f>IF(E89='Parametre - Agendové IS'!N11,"OK","Chyba počtu podaní")</f>
        <v>Chyba počtu podaní</v>
      </c>
      <c r="E89" s="561">
        <f t="shared" si="2"/>
        <v>0</v>
      </c>
      <c r="F89" s="260"/>
      <c r="G89" s="260"/>
      <c r="H89" s="260"/>
      <c r="I89" s="260"/>
    </row>
    <row r="90" spans="1:9">
      <c r="A90" s="1019"/>
      <c r="B90" s="1022"/>
      <c r="C90" s="191" t="s">
        <v>31</v>
      </c>
      <c r="D90" s="560" t="str">
        <f>IF(E90='Parametre - Agendové IS'!N12,"OK","Chyba počtu podaní")</f>
        <v>Chyba počtu podaní</v>
      </c>
      <c r="E90" s="561">
        <f t="shared" si="2"/>
        <v>0</v>
      </c>
      <c r="F90" s="260"/>
      <c r="G90" s="260"/>
      <c r="H90" s="260"/>
      <c r="I90" s="260"/>
    </row>
    <row r="91" spans="1:9">
      <c r="A91" s="1019"/>
      <c r="B91" s="1022"/>
      <c r="C91" s="191" t="s">
        <v>32</v>
      </c>
      <c r="D91" s="560" t="str">
        <f>IF(E91='Parametre - Agendové IS'!N13,"OK","Chyba počtu podaní")</f>
        <v>Chyba počtu podaní</v>
      </c>
      <c r="E91" s="561">
        <f t="shared" si="2"/>
        <v>0</v>
      </c>
      <c r="F91" s="260"/>
      <c r="G91" s="260"/>
      <c r="H91" s="260"/>
      <c r="I91" s="260"/>
    </row>
    <row r="92" spans="1:9">
      <c r="A92" s="1019"/>
      <c r="B92" s="1022"/>
      <c r="C92" s="191" t="s">
        <v>33</v>
      </c>
      <c r="D92" s="560" t="str">
        <f>IF(E92='Parametre - Agendové IS'!N14,"OK","Chyba počtu podaní")</f>
        <v>Chyba počtu podaní</v>
      </c>
      <c r="E92" s="561">
        <f t="shared" si="2"/>
        <v>0</v>
      </c>
      <c r="F92" s="260"/>
      <c r="G92" s="260"/>
      <c r="H92" s="260"/>
      <c r="I92" s="260"/>
    </row>
    <row r="93" spans="1:9" ht="16" thickBot="1">
      <c r="A93" s="1020"/>
      <c r="B93" s="1023"/>
      <c r="C93" s="192" t="s">
        <v>34</v>
      </c>
      <c r="D93" s="560" t="str">
        <f>IF(E93='Parametre - Agendové IS'!N15,"OK","Chyba počtu podaní")</f>
        <v>Chyba počtu podaní</v>
      </c>
      <c r="E93" s="561">
        <f t="shared" si="2"/>
        <v>0</v>
      </c>
      <c r="F93" s="260"/>
      <c r="G93" s="260"/>
      <c r="H93" s="260"/>
      <c r="I93" s="260"/>
    </row>
    <row r="94" spans="1:9">
      <c r="A94" s="1018" t="s">
        <v>39</v>
      </c>
      <c r="B94" s="1021" t="s">
        <v>13</v>
      </c>
      <c r="C94" s="194" t="s">
        <v>25</v>
      </c>
      <c r="D94" s="559" t="str">
        <f>IF(E94='Parametre - Agendové IS'!N127,"OK","Chyba")</f>
        <v>OK</v>
      </c>
      <c r="E94" s="564">
        <f t="shared" si="2"/>
        <v>0</v>
      </c>
      <c r="F94" s="259"/>
      <c r="G94" s="259"/>
      <c r="H94" s="259"/>
      <c r="I94" s="259"/>
    </row>
    <row r="95" spans="1:9">
      <c r="A95" s="1019"/>
      <c r="B95" s="1022"/>
      <c r="C95" s="191" t="s">
        <v>26</v>
      </c>
      <c r="D95" s="560" t="str">
        <f>IF(E95='Parametre - Agendové IS'!N128,"OK","Chyba")</f>
        <v>OK</v>
      </c>
      <c r="E95" s="561">
        <f t="shared" si="2"/>
        <v>0</v>
      </c>
      <c r="F95" s="260"/>
      <c r="G95" s="260"/>
      <c r="H95" s="260"/>
      <c r="I95" s="260"/>
    </row>
    <row r="96" spans="1:9">
      <c r="A96" s="1019"/>
      <c r="B96" s="1022"/>
      <c r="C96" s="191" t="s">
        <v>27</v>
      </c>
      <c r="D96" s="560" t="str">
        <f>IF(E96='Parametre - Agendové IS'!N129,"OK","Chyba")</f>
        <v>OK</v>
      </c>
      <c r="E96" s="561">
        <f t="shared" si="2"/>
        <v>0</v>
      </c>
      <c r="F96" s="260"/>
      <c r="G96" s="260"/>
      <c r="H96" s="260"/>
      <c r="I96" s="260"/>
    </row>
    <row r="97" spans="1:9">
      <c r="A97" s="1019"/>
      <c r="B97" s="1022"/>
      <c r="C97" s="191" t="s">
        <v>28</v>
      </c>
      <c r="D97" s="560" t="str">
        <f>IF(E97='Parametre - Agendové IS'!N130,"OK","Chyba")</f>
        <v>OK</v>
      </c>
      <c r="E97" s="561">
        <f t="shared" si="2"/>
        <v>0</v>
      </c>
      <c r="F97" s="260"/>
      <c r="G97" s="260"/>
      <c r="H97" s="260"/>
      <c r="I97" s="260"/>
    </row>
    <row r="98" spans="1:9">
      <c r="A98" s="1019"/>
      <c r="B98" s="1022"/>
      <c r="C98" s="191" t="s">
        <v>29</v>
      </c>
      <c r="D98" s="560" t="str">
        <f>IF(E98='Parametre - Agendové IS'!N131,"OK","Chyba")</f>
        <v>OK</v>
      </c>
      <c r="E98" s="561">
        <f t="shared" si="2"/>
        <v>0</v>
      </c>
      <c r="F98" s="260"/>
      <c r="G98" s="260"/>
      <c r="H98" s="260"/>
      <c r="I98" s="260"/>
    </row>
    <row r="99" spans="1:9">
      <c r="A99" s="1019"/>
      <c r="B99" s="1022"/>
      <c r="C99" s="191" t="s">
        <v>30</v>
      </c>
      <c r="D99" s="560" t="str">
        <f>IF(E99='Parametre - Agendové IS'!N132,"OK","Chyba")</f>
        <v>OK</v>
      </c>
      <c r="E99" s="561">
        <f t="shared" si="2"/>
        <v>0</v>
      </c>
      <c r="F99" s="260"/>
      <c r="G99" s="260"/>
      <c r="H99" s="260"/>
      <c r="I99" s="260"/>
    </row>
    <row r="100" spans="1:9">
      <c r="A100" s="1019"/>
      <c r="B100" s="1022"/>
      <c r="C100" s="191" t="s">
        <v>31</v>
      </c>
      <c r="D100" s="560" t="str">
        <f>IF(E100='Parametre - Agendové IS'!N133,"OK","Chyba")</f>
        <v>OK</v>
      </c>
      <c r="E100" s="561">
        <f t="shared" si="2"/>
        <v>0</v>
      </c>
      <c r="F100" s="260"/>
      <c r="G100" s="260"/>
      <c r="H100" s="260"/>
      <c r="I100" s="260"/>
    </row>
    <row r="101" spans="1:9">
      <c r="A101" s="1019"/>
      <c r="B101" s="1022"/>
      <c r="C101" s="191" t="s">
        <v>32</v>
      </c>
      <c r="D101" s="560" t="str">
        <f>IF(E101='Parametre - Agendové IS'!N134,"OK","Chyba")</f>
        <v>OK</v>
      </c>
      <c r="E101" s="561">
        <f t="shared" si="2"/>
        <v>0</v>
      </c>
      <c r="F101" s="260"/>
      <c r="G101" s="260"/>
      <c r="H101" s="260"/>
      <c r="I101" s="260"/>
    </row>
    <row r="102" spans="1:9">
      <c r="A102" s="1019"/>
      <c r="B102" s="1022"/>
      <c r="C102" s="191" t="s">
        <v>33</v>
      </c>
      <c r="D102" s="560" t="str">
        <f>IF(E102='Parametre - Agendové IS'!N135,"OK","Chyba")</f>
        <v>OK</v>
      </c>
      <c r="E102" s="561">
        <f t="shared" si="2"/>
        <v>0</v>
      </c>
      <c r="F102" s="260"/>
      <c r="G102" s="260"/>
      <c r="H102" s="260"/>
      <c r="I102" s="260"/>
    </row>
    <row r="103" spans="1:9" ht="16" thickBot="1">
      <c r="A103" s="1020"/>
      <c r="B103" s="1023"/>
      <c r="C103" s="192" t="s">
        <v>34</v>
      </c>
      <c r="D103" s="560" t="str">
        <f>IF(E103='Parametre - Agendové IS'!N136,"OK","Chyba")</f>
        <v>OK</v>
      </c>
      <c r="E103" s="561">
        <f t="shared" si="2"/>
        <v>0</v>
      </c>
      <c r="F103" s="260"/>
      <c r="G103" s="260"/>
      <c r="H103" s="260"/>
      <c r="I103" s="260"/>
    </row>
    <row r="106" spans="1:9" ht="16" thickBot="1"/>
    <row r="107" spans="1:9">
      <c r="A107" s="1024" t="str">
        <f>'Parametre - Agendové IS'!AN1</f>
        <v>P1079 Získanie výpisu z ústredného zoznamu pamiatkového fondu</v>
      </c>
      <c r="B107" s="1025"/>
      <c r="C107" s="1026"/>
      <c r="D107" s="1030" t="s">
        <v>107</v>
      </c>
      <c r="E107" s="1031"/>
      <c r="F107" s="352" t="s">
        <v>164</v>
      </c>
      <c r="G107" s="352" t="s">
        <v>165</v>
      </c>
      <c r="H107" s="352" t="s">
        <v>166</v>
      </c>
      <c r="I107" s="352" t="s">
        <v>168</v>
      </c>
    </row>
    <row r="108" spans="1:9" ht="16" thickBot="1">
      <c r="A108" s="1027"/>
      <c r="B108" s="1028"/>
      <c r="C108" s="1029"/>
      <c r="D108" s="556" t="s">
        <v>359</v>
      </c>
      <c r="E108" s="557" t="s">
        <v>167</v>
      </c>
      <c r="F108" s="193" t="s">
        <v>167</v>
      </c>
      <c r="G108" s="193" t="s">
        <v>167</v>
      </c>
      <c r="H108" s="193" t="s">
        <v>167</v>
      </c>
      <c r="I108" s="193" t="s">
        <v>167</v>
      </c>
    </row>
    <row r="109" spans="1:9">
      <c r="A109" s="1018" t="s">
        <v>43</v>
      </c>
      <c r="B109" s="1021" t="s">
        <v>185</v>
      </c>
      <c r="C109" s="194" t="s">
        <v>25</v>
      </c>
      <c r="D109" s="558" t="str">
        <f>IF(E109='Parametre - Agendové IS'!AO87,"OK","Chyba počtu FTE")</f>
        <v>Chyba počtu FTE</v>
      </c>
      <c r="E109" s="559">
        <f t="shared" ref="E109:E138" si="3">F109+G109+H109+I109</f>
        <v>0</v>
      </c>
      <c r="F109" s="259"/>
      <c r="G109" s="259"/>
      <c r="H109" s="259"/>
      <c r="I109" s="259"/>
    </row>
    <row r="110" spans="1:9">
      <c r="A110" s="1019"/>
      <c r="B110" s="1022"/>
      <c r="C110" s="191" t="s">
        <v>26</v>
      </c>
      <c r="D110" s="560" t="str">
        <f>IF(E110='Parametre - Agendové IS'!AO88,"OK","Chyba počtu FTE")</f>
        <v>Chyba počtu FTE</v>
      </c>
      <c r="E110" s="561">
        <f t="shared" si="3"/>
        <v>0</v>
      </c>
      <c r="F110" s="260"/>
      <c r="G110" s="260"/>
      <c r="H110" s="260"/>
      <c r="I110" s="260"/>
    </row>
    <row r="111" spans="1:9">
      <c r="A111" s="1019"/>
      <c r="B111" s="1022"/>
      <c r="C111" s="191" t="s">
        <v>27</v>
      </c>
      <c r="D111" s="560" t="str">
        <f>IF(E111='Parametre - Agendové IS'!AO89,"OK","Chyba počtu FTE")</f>
        <v>Chyba počtu FTE</v>
      </c>
      <c r="E111" s="561">
        <f t="shared" si="3"/>
        <v>0</v>
      </c>
      <c r="F111" s="260"/>
      <c r="G111" s="260"/>
      <c r="H111" s="260"/>
      <c r="I111" s="260"/>
    </row>
    <row r="112" spans="1:9">
      <c r="A112" s="1019"/>
      <c r="B112" s="1022"/>
      <c r="C112" s="191" t="s">
        <v>28</v>
      </c>
      <c r="D112" s="560" t="str">
        <f>IF(E112='Parametre - Agendové IS'!AO90,"OK","Chyba počtu FTE")</f>
        <v>Chyba počtu FTE</v>
      </c>
      <c r="E112" s="561">
        <f t="shared" si="3"/>
        <v>0</v>
      </c>
      <c r="F112" s="260"/>
      <c r="G112" s="260"/>
      <c r="H112" s="260"/>
      <c r="I112" s="260"/>
    </row>
    <row r="113" spans="1:9">
      <c r="A113" s="1019"/>
      <c r="B113" s="1022"/>
      <c r="C113" s="191" t="s">
        <v>29</v>
      </c>
      <c r="D113" s="560" t="str">
        <f>IF(E113='Parametre - Agendové IS'!AO91,"OK","Chyba počtu FTE")</f>
        <v>Chyba počtu FTE</v>
      </c>
      <c r="E113" s="561">
        <f t="shared" si="3"/>
        <v>0</v>
      </c>
      <c r="F113" s="260"/>
      <c r="G113" s="260"/>
      <c r="H113" s="260"/>
      <c r="I113" s="260"/>
    </row>
    <row r="114" spans="1:9">
      <c r="A114" s="1019"/>
      <c r="B114" s="1022"/>
      <c r="C114" s="191" t="s">
        <v>30</v>
      </c>
      <c r="D114" s="560" t="str">
        <f>IF(E114='Parametre - Agendové IS'!AO92,"OK","Chyba počtu FTE")</f>
        <v>Chyba počtu FTE</v>
      </c>
      <c r="E114" s="561">
        <f t="shared" si="3"/>
        <v>0</v>
      </c>
      <c r="F114" s="260"/>
      <c r="G114" s="260"/>
      <c r="H114" s="260"/>
      <c r="I114" s="260"/>
    </row>
    <row r="115" spans="1:9">
      <c r="A115" s="1019"/>
      <c r="B115" s="1022"/>
      <c r="C115" s="191" t="s">
        <v>31</v>
      </c>
      <c r="D115" s="560" t="str">
        <f>IF(E115='Parametre - Agendové IS'!AO93,"OK","Chyba počtu FTE")</f>
        <v>Chyba počtu FTE</v>
      </c>
      <c r="E115" s="561">
        <f t="shared" si="3"/>
        <v>0</v>
      </c>
      <c r="F115" s="260"/>
      <c r="G115" s="260"/>
      <c r="H115" s="260"/>
      <c r="I115" s="260"/>
    </row>
    <row r="116" spans="1:9">
      <c r="A116" s="1019"/>
      <c r="B116" s="1022"/>
      <c r="C116" s="191" t="s">
        <v>32</v>
      </c>
      <c r="D116" s="560" t="str">
        <f>IF(E116='Parametre - Agendové IS'!AO94,"OK","Chyba počtu FTE")</f>
        <v>Chyba počtu FTE</v>
      </c>
      <c r="E116" s="561">
        <f t="shared" si="3"/>
        <v>0</v>
      </c>
      <c r="F116" s="260"/>
      <c r="G116" s="260"/>
      <c r="H116" s="260"/>
      <c r="I116" s="260"/>
    </row>
    <row r="117" spans="1:9">
      <c r="A117" s="1019"/>
      <c r="B117" s="1022"/>
      <c r="C117" s="191" t="s">
        <v>33</v>
      </c>
      <c r="D117" s="560" t="str">
        <f>IF(E117='Parametre - Agendové IS'!AO95,"OK","Chyba počtu FTE")</f>
        <v>Chyba počtu FTE</v>
      </c>
      <c r="E117" s="561">
        <f t="shared" si="3"/>
        <v>0</v>
      </c>
      <c r="F117" s="260"/>
      <c r="G117" s="260"/>
      <c r="H117" s="260"/>
      <c r="I117" s="260"/>
    </row>
    <row r="118" spans="1:9" ht="16" thickBot="1">
      <c r="A118" s="1019"/>
      <c r="B118" s="1022"/>
      <c r="C118" s="191" t="s">
        <v>34</v>
      </c>
      <c r="D118" s="562" t="str">
        <f>IF(E118='Parametre - Agendové IS'!AO96,"OK","Chyba počtu FTE")</f>
        <v>Chyba počtu FTE</v>
      </c>
      <c r="E118" s="563">
        <f t="shared" si="3"/>
        <v>0</v>
      </c>
      <c r="F118" s="261"/>
      <c r="G118" s="261"/>
      <c r="H118" s="261"/>
      <c r="I118" s="261"/>
    </row>
    <row r="119" spans="1:9">
      <c r="A119" s="1018" t="s">
        <v>41</v>
      </c>
      <c r="B119" s="1021" t="s">
        <v>37</v>
      </c>
      <c r="C119" s="194" t="s">
        <v>25</v>
      </c>
      <c r="D119" s="559" t="str">
        <f>IF(E119='Parametre - Agendové IS'!AO6,"OK","Chyba počtu podaní")</f>
        <v>Chyba počtu podaní</v>
      </c>
      <c r="E119" s="564">
        <f t="shared" si="3"/>
        <v>0</v>
      </c>
      <c r="F119" s="259"/>
      <c r="G119" s="259"/>
      <c r="H119" s="259"/>
      <c r="I119" s="259"/>
    </row>
    <row r="120" spans="1:9">
      <c r="A120" s="1019"/>
      <c r="B120" s="1022"/>
      <c r="C120" s="191" t="s">
        <v>26</v>
      </c>
      <c r="D120" s="560" t="str">
        <f>IF(E120='Parametre - Agendové IS'!AO7,"OK","Chyba počtu podaní")</f>
        <v>Chyba počtu podaní</v>
      </c>
      <c r="E120" s="561">
        <f t="shared" si="3"/>
        <v>0</v>
      </c>
      <c r="F120" s="260"/>
      <c r="G120" s="260"/>
      <c r="H120" s="260"/>
      <c r="I120" s="260"/>
    </row>
    <row r="121" spans="1:9">
      <c r="A121" s="1019"/>
      <c r="B121" s="1022"/>
      <c r="C121" s="191" t="s">
        <v>27</v>
      </c>
      <c r="D121" s="560" t="str">
        <f>IF(E121='Parametre - Agendové IS'!AO8,"OK","Chyba počtu podaní")</f>
        <v>Chyba počtu podaní</v>
      </c>
      <c r="E121" s="561">
        <f t="shared" si="3"/>
        <v>0</v>
      </c>
      <c r="F121" s="260"/>
      <c r="G121" s="260"/>
      <c r="H121" s="260"/>
      <c r="I121" s="260"/>
    </row>
    <row r="122" spans="1:9">
      <c r="A122" s="1019"/>
      <c r="B122" s="1022"/>
      <c r="C122" s="191" t="s">
        <v>28</v>
      </c>
      <c r="D122" s="560" t="str">
        <f>IF(E122='Parametre - Agendové IS'!AO9,"OK","Chyba počtu podaní")</f>
        <v>Chyba počtu podaní</v>
      </c>
      <c r="E122" s="561">
        <f t="shared" si="3"/>
        <v>0</v>
      </c>
      <c r="F122" s="260"/>
      <c r="G122" s="260"/>
      <c r="H122" s="260"/>
      <c r="I122" s="260"/>
    </row>
    <row r="123" spans="1:9">
      <c r="A123" s="1019"/>
      <c r="B123" s="1022"/>
      <c r="C123" s="191" t="s">
        <v>29</v>
      </c>
      <c r="D123" s="560" t="str">
        <f>IF(E123='Parametre - Agendové IS'!AO10,"OK","Chyba počtu podaní")</f>
        <v>Chyba počtu podaní</v>
      </c>
      <c r="E123" s="561">
        <f t="shared" si="3"/>
        <v>0</v>
      </c>
      <c r="F123" s="260"/>
      <c r="G123" s="260"/>
      <c r="H123" s="260"/>
      <c r="I123" s="260"/>
    </row>
    <row r="124" spans="1:9">
      <c r="A124" s="1019"/>
      <c r="B124" s="1022"/>
      <c r="C124" s="191" t="s">
        <v>30</v>
      </c>
      <c r="D124" s="560" t="str">
        <f>IF(E124='Parametre - Agendové IS'!AO11,"OK","Chyba počtu podaní")</f>
        <v>Chyba počtu podaní</v>
      </c>
      <c r="E124" s="561">
        <f t="shared" si="3"/>
        <v>0</v>
      </c>
      <c r="F124" s="260"/>
      <c r="G124" s="260"/>
      <c r="H124" s="260"/>
      <c r="I124" s="260"/>
    </row>
    <row r="125" spans="1:9">
      <c r="A125" s="1019"/>
      <c r="B125" s="1022"/>
      <c r="C125" s="191" t="s">
        <v>31</v>
      </c>
      <c r="D125" s="560" t="str">
        <f>IF(E125='Parametre - Agendové IS'!AO12,"OK","Chyba počtu podaní")</f>
        <v>Chyba počtu podaní</v>
      </c>
      <c r="E125" s="561">
        <f t="shared" si="3"/>
        <v>0</v>
      </c>
      <c r="F125" s="260"/>
      <c r="G125" s="260"/>
      <c r="H125" s="260"/>
      <c r="I125" s="260"/>
    </row>
    <row r="126" spans="1:9">
      <c r="A126" s="1019"/>
      <c r="B126" s="1022"/>
      <c r="C126" s="191" t="s">
        <v>32</v>
      </c>
      <c r="D126" s="560" t="str">
        <f>IF(E126='Parametre - Agendové IS'!AO13,"OK","Chyba počtu podaní")</f>
        <v>Chyba počtu podaní</v>
      </c>
      <c r="E126" s="561">
        <f t="shared" si="3"/>
        <v>0</v>
      </c>
      <c r="F126" s="260"/>
      <c r="G126" s="260"/>
      <c r="H126" s="260"/>
      <c r="I126" s="260"/>
    </row>
    <row r="127" spans="1:9">
      <c r="A127" s="1019"/>
      <c r="B127" s="1022"/>
      <c r="C127" s="191" t="s">
        <v>33</v>
      </c>
      <c r="D127" s="560" t="str">
        <f>IF(E127='Parametre - Agendové IS'!AO14,"OK","Chyba počtu podaní")</f>
        <v>Chyba počtu podaní</v>
      </c>
      <c r="E127" s="561">
        <f t="shared" si="3"/>
        <v>0</v>
      </c>
      <c r="F127" s="260"/>
      <c r="G127" s="260"/>
      <c r="H127" s="260"/>
      <c r="I127" s="260"/>
    </row>
    <row r="128" spans="1:9" ht="16" thickBot="1">
      <c r="A128" s="1020"/>
      <c r="B128" s="1023"/>
      <c r="C128" s="192" t="s">
        <v>34</v>
      </c>
      <c r="D128" s="560" t="str">
        <f>IF(E128='Parametre - Agendové IS'!AO15,"OK","Chyba počtu podaní")</f>
        <v>Chyba počtu podaní</v>
      </c>
      <c r="E128" s="561">
        <f t="shared" si="3"/>
        <v>0</v>
      </c>
      <c r="F128" s="260"/>
      <c r="G128" s="260"/>
      <c r="H128" s="260"/>
      <c r="I128" s="260"/>
    </row>
    <row r="129" spans="1:9">
      <c r="A129" s="1018" t="s">
        <v>39</v>
      </c>
      <c r="B129" s="1021" t="s">
        <v>13</v>
      </c>
      <c r="C129" s="194" t="s">
        <v>25</v>
      </c>
      <c r="D129" s="559" t="str">
        <f>IF(E129='Parametre - Agendové IS'!AO127,"OK","Chyba")</f>
        <v>OK</v>
      </c>
      <c r="E129" s="564">
        <f t="shared" si="3"/>
        <v>0</v>
      </c>
      <c r="F129" s="259"/>
      <c r="G129" s="259"/>
      <c r="H129" s="259"/>
      <c r="I129" s="259"/>
    </row>
    <row r="130" spans="1:9">
      <c r="A130" s="1019"/>
      <c r="B130" s="1022"/>
      <c r="C130" s="191" t="s">
        <v>26</v>
      </c>
      <c r="D130" s="560" t="str">
        <f>IF(E130='Parametre - Agendové IS'!AO128,"OK","Chyba")</f>
        <v>OK</v>
      </c>
      <c r="E130" s="561">
        <f t="shared" si="3"/>
        <v>0</v>
      </c>
      <c r="F130" s="260"/>
      <c r="G130" s="260"/>
      <c r="H130" s="260"/>
      <c r="I130" s="260"/>
    </row>
    <row r="131" spans="1:9">
      <c r="A131" s="1019"/>
      <c r="B131" s="1022"/>
      <c r="C131" s="191" t="s">
        <v>27</v>
      </c>
      <c r="D131" s="560" t="str">
        <f>IF(E131='Parametre - Agendové IS'!AO129,"OK","Chyba")</f>
        <v>OK</v>
      </c>
      <c r="E131" s="561">
        <f t="shared" si="3"/>
        <v>0</v>
      </c>
      <c r="F131" s="260"/>
      <c r="G131" s="260"/>
      <c r="H131" s="260"/>
      <c r="I131" s="260"/>
    </row>
    <row r="132" spans="1:9">
      <c r="A132" s="1019"/>
      <c r="B132" s="1022"/>
      <c r="C132" s="191" t="s">
        <v>28</v>
      </c>
      <c r="D132" s="560" t="str">
        <f>IF(E132='Parametre - Agendové IS'!AO130,"OK","Chyba")</f>
        <v>OK</v>
      </c>
      <c r="E132" s="561">
        <f t="shared" si="3"/>
        <v>0</v>
      </c>
      <c r="F132" s="260"/>
      <c r="G132" s="260"/>
      <c r="H132" s="260"/>
      <c r="I132" s="260"/>
    </row>
    <row r="133" spans="1:9">
      <c r="A133" s="1019"/>
      <c r="B133" s="1022"/>
      <c r="C133" s="191" t="s">
        <v>29</v>
      </c>
      <c r="D133" s="560" t="str">
        <f>IF(E133='Parametre - Agendové IS'!AO131,"OK","Chyba")</f>
        <v>OK</v>
      </c>
      <c r="E133" s="561">
        <f t="shared" si="3"/>
        <v>0</v>
      </c>
      <c r="F133" s="260"/>
      <c r="G133" s="260"/>
      <c r="H133" s="260"/>
      <c r="I133" s="260"/>
    </row>
    <row r="134" spans="1:9">
      <c r="A134" s="1019"/>
      <c r="B134" s="1022"/>
      <c r="C134" s="191" t="s">
        <v>30</v>
      </c>
      <c r="D134" s="560" t="str">
        <f>IF(E134='Parametre - Agendové IS'!AO132,"OK","Chyba")</f>
        <v>OK</v>
      </c>
      <c r="E134" s="561">
        <f t="shared" si="3"/>
        <v>0</v>
      </c>
      <c r="F134" s="260"/>
      <c r="G134" s="260"/>
      <c r="H134" s="260"/>
      <c r="I134" s="260"/>
    </row>
    <row r="135" spans="1:9">
      <c r="A135" s="1019"/>
      <c r="B135" s="1022"/>
      <c r="C135" s="191" t="s">
        <v>31</v>
      </c>
      <c r="D135" s="560" t="str">
        <f>IF(E135='Parametre - Agendové IS'!AO133,"OK","Chyba")</f>
        <v>OK</v>
      </c>
      <c r="E135" s="561">
        <f t="shared" si="3"/>
        <v>0</v>
      </c>
      <c r="F135" s="260"/>
      <c r="G135" s="260"/>
      <c r="H135" s="260"/>
      <c r="I135" s="260"/>
    </row>
    <row r="136" spans="1:9">
      <c r="A136" s="1019"/>
      <c r="B136" s="1022"/>
      <c r="C136" s="191" t="s">
        <v>32</v>
      </c>
      <c r="D136" s="560" t="str">
        <f>IF(E136='Parametre - Agendové IS'!AO134,"OK","Chyba")</f>
        <v>OK</v>
      </c>
      <c r="E136" s="561">
        <f t="shared" si="3"/>
        <v>0</v>
      </c>
      <c r="F136" s="260"/>
      <c r="G136" s="260"/>
      <c r="H136" s="260"/>
      <c r="I136" s="260"/>
    </row>
    <row r="137" spans="1:9">
      <c r="A137" s="1019"/>
      <c r="B137" s="1022"/>
      <c r="C137" s="191" t="s">
        <v>33</v>
      </c>
      <c r="D137" s="560" t="str">
        <f>IF(E137='Parametre - Agendové IS'!AO135,"OK","Chyba")</f>
        <v>OK</v>
      </c>
      <c r="E137" s="561">
        <f t="shared" si="3"/>
        <v>0</v>
      </c>
      <c r="F137" s="260"/>
      <c r="G137" s="260"/>
      <c r="H137" s="260"/>
      <c r="I137" s="260"/>
    </row>
    <row r="138" spans="1:9" ht="16" thickBot="1">
      <c r="A138" s="1020"/>
      <c r="B138" s="1023"/>
      <c r="C138" s="192" t="s">
        <v>34</v>
      </c>
      <c r="D138" s="560" t="str">
        <f>IF(E138='Parametre - Agendové IS'!AO136,"OK","Chyba")</f>
        <v>OK</v>
      </c>
      <c r="E138" s="561">
        <f t="shared" si="3"/>
        <v>0</v>
      </c>
      <c r="F138" s="260"/>
      <c r="G138" s="260"/>
      <c r="H138" s="260"/>
      <c r="I138" s="260"/>
    </row>
  </sheetData>
  <mergeCells count="32">
    <mergeCell ref="A129:A138"/>
    <mergeCell ref="B129:B138"/>
    <mergeCell ref="A24:A33"/>
    <mergeCell ref="B24:B33"/>
    <mergeCell ref="A59:A68"/>
    <mergeCell ref="B59:B68"/>
    <mergeCell ref="A94:A103"/>
    <mergeCell ref="B94:B103"/>
    <mergeCell ref="A37:C38"/>
    <mergeCell ref="A39:A48"/>
    <mergeCell ref="B39:B48"/>
    <mergeCell ref="A49:A58"/>
    <mergeCell ref="B49:B58"/>
    <mergeCell ref="A72:C73"/>
    <mergeCell ref="A74:A83"/>
    <mergeCell ref="B74:B83"/>
    <mergeCell ref="D107:E107"/>
    <mergeCell ref="D72:E72"/>
    <mergeCell ref="D37:E37"/>
    <mergeCell ref="D2:E2"/>
    <mergeCell ref="A2:C3"/>
    <mergeCell ref="B4:B13"/>
    <mergeCell ref="A14:A23"/>
    <mergeCell ref="B14:B23"/>
    <mergeCell ref="A4:A13"/>
    <mergeCell ref="A119:A128"/>
    <mergeCell ref="B119:B128"/>
    <mergeCell ref="A109:A118"/>
    <mergeCell ref="B109:B118"/>
    <mergeCell ref="A84:A93"/>
    <mergeCell ref="B84:B93"/>
    <mergeCell ref="A107:C108"/>
  </mergeCells>
  <pageMargins left="0.7" right="0.7" top="0.75" bottom="0.75" header="0.3" footer="0.3"/>
  <pageSetup paperSize="9" scale="3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CC"/>
  </sheetPr>
  <dimension ref="A1:V32"/>
  <sheetViews>
    <sheetView view="pageBreakPreview" zoomScale="60" zoomScaleNormal="100" workbookViewId="0">
      <selection sqref="A1:C1"/>
    </sheetView>
  </sheetViews>
  <sheetFormatPr baseColWidth="10" defaultColWidth="9.1640625" defaultRowHeight="15"/>
  <cols>
    <col min="1" max="1" width="9.1640625" style="516"/>
    <col min="2" max="2" width="9.1640625" style="516" customWidth="1"/>
    <col min="3" max="3" width="32" style="516" customWidth="1"/>
    <col min="4" max="6" width="13.5" style="516" bestFit="1" customWidth="1"/>
    <col min="7" max="7" width="11.6640625" style="516" bestFit="1" customWidth="1"/>
    <col min="8" max="8" width="19.83203125" style="516" customWidth="1"/>
    <col min="9" max="9" width="13.83203125" style="516" bestFit="1" customWidth="1"/>
    <col min="10" max="14" width="9.1640625" style="516"/>
    <col min="15" max="15" width="32.33203125" style="516" customWidth="1"/>
    <col min="16" max="18" width="15.5" style="516" bestFit="1" customWidth="1"/>
    <col min="19" max="19" width="12.83203125" style="516" bestFit="1" customWidth="1"/>
    <col min="20" max="20" width="20.5" style="516" customWidth="1"/>
    <col min="21" max="21" width="15.5" style="516" bestFit="1" customWidth="1"/>
    <col min="22" max="16384" width="9.1640625" style="516"/>
  </cols>
  <sheetData>
    <row r="1" spans="1:21" ht="21.75" customHeight="1" thickBot="1">
      <c r="A1" s="909" t="s">
        <v>357</v>
      </c>
      <c r="B1" s="909"/>
      <c r="C1" s="909"/>
      <c r="D1" s="515"/>
      <c r="E1" s="515"/>
      <c r="F1" s="515"/>
      <c r="G1" s="515"/>
      <c r="H1" s="515"/>
      <c r="I1" s="515"/>
      <c r="J1" s="515"/>
      <c r="K1" s="515"/>
      <c r="L1" s="515"/>
      <c r="M1" s="909" t="s">
        <v>358</v>
      </c>
      <c r="N1" s="909"/>
      <c r="O1" s="909"/>
    </row>
    <row r="2" spans="1:21" ht="32">
      <c r="A2" s="910"/>
      <c r="B2" s="911"/>
      <c r="C2" s="912"/>
      <c r="D2" s="592" t="str">
        <f>'Parametre - Agendové IS'!G1</f>
        <v>P0043a Nahlásenie nálezu pamiatkovej hodnoty Pamiatkovému úradu</v>
      </c>
      <c r="E2" s="592" t="str">
        <f>'Parametre - Agendové IS'!J1</f>
        <v>P0043b Nahlásenie nálezu pri stavebnej činnosti</v>
      </c>
      <c r="F2" s="592" t="str">
        <f>'Parametre - Agendové IS'!M1</f>
        <v>P0337 Uloženie sankcie</v>
      </c>
      <c r="G2" s="593" t="str">
        <f>'Parametre - Agendové IS'!AN1</f>
        <v>P1079 Získanie výpisu z ústredného zoznamu pamiatkového fondu</v>
      </c>
      <c r="H2" s="595" t="s">
        <v>343</v>
      </c>
      <c r="I2" s="594" t="s">
        <v>107</v>
      </c>
      <c r="M2" s="910"/>
      <c r="N2" s="911"/>
      <c r="O2" s="912"/>
      <c r="P2" s="592" t="str">
        <f>D2</f>
        <v>P0043a Nahlásenie nálezu pamiatkovej hodnoty Pamiatkovému úradu</v>
      </c>
      <c r="Q2" s="592" t="str">
        <f>E2</f>
        <v>P0043b Nahlásenie nálezu pri stavebnej činnosti</v>
      </c>
      <c r="R2" s="592" t="str">
        <f>F2</f>
        <v>P0337 Uloženie sankcie</v>
      </c>
      <c r="S2" s="593" t="str">
        <f>G2</f>
        <v>P1079 Získanie výpisu z ústredného zoznamu pamiatkového fondu</v>
      </c>
      <c r="T2" s="595" t="s">
        <v>343</v>
      </c>
      <c r="U2" s="594" t="s">
        <v>107</v>
      </c>
    </row>
    <row r="3" spans="1:21">
      <c r="A3" s="355" t="s">
        <v>362</v>
      </c>
      <c r="B3" s="356"/>
      <c r="C3" s="357"/>
      <c r="D3" s="358">
        <f>D4+D5+D9+D13+D14</f>
        <v>3222054.8092015372</v>
      </c>
      <c r="E3" s="358">
        <f>E4+E5+E9+E13+E14</f>
        <v>6338242.5350494199</v>
      </c>
      <c r="F3" s="358">
        <f>F4+F5+F9+F13+F14</f>
        <v>3500849.1134337559</v>
      </c>
      <c r="G3" s="359">
        <f>G4+G5+G9+G13+G14</f>
        <v>3246980.7888407493</v>
      </c>
      <c r="H3" s="358">
        <f>H5+H9+H13+H14</f>
        <v>0</v>
      </c>
      <c r="I3" s="517">
        <f>SUM(D3:H3)</f>
        <v>16308127.246525463</v>
      </c>
      <c r="M3" s="355" t="s">
        <v>362</v>
      </c>
      <c r="N3" s="356"/>
      <c r="O3" s="357"/>
      <c r="P3" s="358">
        <f>P4+P5+P9+P13+P14</f>
        <v>3780128.4718725709</v>
      </c>
      <c r="Q3" s="358">
        <f>Q4+Q5+Q9+Q13+Q14</f>
        <v>7264031.8275964735</v>
      </c>
      <c r="R3" s="358">
        <f>R4+R5+R9+R13+R14</f>
        <v>4078221.7464988339</v>
      </c>
      <c r="S3" s="359">
        <f>S4+S5+S9+S13+S14</f>
        <v>3759543.1695519146</v>
      </c>
      <c r="T3" s="358">
        <f>T5+T9+T13+T14</f>
        <v>0</v>
      </c>
      <c r="U3" s="517">
        <f>SUM(P3:T3)</f>
        <v>18881925.215519793</v>
      </c>
    </row>
    <row r="4" spans="1:21">
      <c r="A4" s="360"/>
      <c r="B4" s="361" t="s">
        <v>70</v>
      </c>
      <c r="C4" s="362"/>
      <c r="D4" s="530">
        <f>'Parametre - Agendové IS'!I107+NPV(Faktory!$D$5,'Parametre - Agendové IS'!I108:I116)</f>
        <v>-724.49999999999989</v>
      </c>
      <c r="E4" s="530">
        <f>'Parametre - Agendové IS'!L107+NPV(Faktory!$D$5,'Parametre - Agendové IS'!L108:L116)</f>
        <v>-2294.2500000000005</v>
      </c>
      <c r="F4" s="530">
        <f>'Parametre - Agendové IS'!O107+NPV(Faktory!$D$5,'Parametre - Agendové IS'!O108:O116)</f>
        <v>-347.75999999999993</v>
      </c>
      <c r="G4" s="531">
        <f>'Parametre - Agendové IS'!AP107+NPV(Faktory!$D$5,'Parametre - Agendové IS'!AP108:AP116)</f>
        <v>-9370.1999999999989</v>
      </c>
      <c r="H4" s="598" t="s">
        <v>218</v>
      </c>
      <c r="I4" s="532">
        <f>SUM(D4:H4)</f>
        <v>-12736.71</v>
      </c>
      <c r="M4" s="360"/>
      <c r="N4" s="361" t="s">
        <v>70</v>
      </c>
      <c r="O4" s="362"/>
      <c r="P4" s="530">
        <f>SUM('Parametre - Agendové IS'!I107:I116)</f>
        <v>-975.52812742930382</v>
      </c>
      <c r="Q4" s="530">
        <f>SUM('Parametre - Agendové IS'!L107:L116)</f>
        <v>-3089.1724035261295</v>
      </c>
      <c r="R4" s="530">
        <f>SUM('Parametre - Agendové IS'!O107:O116)</f>
        <v>-468.25350116606592</v>
      </c>
      <c r="S4" s="531">
        <f>SUM('Parametre - Agendové IS'!AP107:AP116)</f>
        <v>-12616.830448085662</v>
      </c>
      <c r="T4" s="598" t="s">
        <v>218</v>
      </c>
      <c r="U4" s="532">
        <f>SUM(P4:T4)</f>
        <v>-17149.784480207163</v>
      </c>
    </row>
    <row r="5" spans="1:21">
      <c r="A5" s="360"/>
      <c r="B5" s="361" t="s">
        <v>216</v>
      </c>
      <c r="C5" s="362"/>
      <c r="D5" s="530">
        <f>SUM(D6:D8)</f>
        <v>1102857.1428571427</v>
      </c>
      <c r="E5" s="530">
        <f>SUM(E6:E8)</f>
        <v>4279971.7278911564</v>
      </c>
      <c r="F5" s="530">
        <f>SUM(F6:F8)</f>
        <v>2225523.8095238092</v>
      </c>
      <c r="G5" s="531">
        <f>SUM(G6:G8)</f>
        <v>2059945.5782312923</v>
      </c>
      <c r="H5" s="530">
        <f>SUM(H6:H8)</f>
        <v>0</v>
      </c>
      <c r="I5" s="532">
        <f>SUM(D5:H5)</f>
        <v>9668298.2585033998</v>
      </c>
      <c r="M5" s="360"/>
      <c r="N5" s="361" t="s">
        <v>216</v>
      </c>
      <c r="O5" s="362"/>
      <c r="P5" s="530">
        <f>SUM(P6:P8)</f>
        <v>1190700</v>
      </c>
      <c r="Q5" s="530">
        <f>SUM(Q6:Q8)</f>
        <v>4556936</v>
      </c>
      <c r="R5" s="530">
        <f>SUM(R6:R8)</f>
        <v>2398200</v>
      </c>
      <c r="S5" s="531">
        <f>SUM(S6:S8)</f>
        <v>2226000</v>
      </c>
      <c r="T5" s="530">
        <f>SUM(T6+T7)</f>
        <v>0</v>
      </c>
      <c r="U5" s="532">
        <f>SUM(P5:T5)</f>
        <v>10371836</v>
      </c>
    </row>
    <row r="6" spans="1:21">
      <c r="A6" s="363"/>
      <c r="B6" s="364"/>
      <c r="C6" s="365" t="s">
        <v>109</v>
      </c>
      <c r="D6" s="533">
        <f>('TCO TO BE- SW'!F26+NPV(Faktory!$D$5,'TCO TO BE- SW'!F27:F35)+'TCO TO BE- SW'!F36+NPV(Faktory!$D$5,'TCO TO BE- SW'!F37:F45)+'TCO TO BE- SW'!F46+NPV(Faktory!$D$5,'TCO TO BE- SW'!F47:F55))</f>
        <v>1102857.1428571427</v>
      </c>
      <c r="E6" s="533">
        <f>('TCO TO BE- SW'!G26+NPV(Faktory!$D$5,'TCO TO BE- SW'!G27:G35)+'TCO TO BE- SW'!G36+NPV(Faktory!$D$5,'TCO TO BE- SW'!G37:G45)+'TCO TO BE- SW'!G46+NPV(Faktory!$D$5,'TCO TO BE- SW'!G47:G55))</f>
        <v>3737794.8571428573</v>
      </c>
      <c r="F6" s="533">
        <f>('TCO TO BE- SW'!H26+NPV(Faktory!$D$5,'TCO TO BE- SW'!H27:H35)+'TCO TO BE- SW'!H36+NPV(Faktory!$D$5,'TCO TO BE- SW'!H37:H45)+'TCO TO BE- SW'!H46+NPV(Faktory!$D$5,'TCO TO BE- SW'!H47:H55))</f>
        <v>2225523.8095238092</v>
      </c>
      <c r="G6" s="533">
        <f>('TCO TO BE- SW'!I26+NPV(Faktory!$D$5,'TCO TO BE- SW'!I27:I35)+'TCO TO BE- SW'!I36+NPV(Faktory!$D$5,'TCO TO BE- SW'!I37:I45)+'TCO TO BE- SW'!I46+NPV(Faktory!$D$5,'TCO TO BE- SW'!I47:I55))</f>
        <v>1902666.6666666665</v>
      </c>
      <c r="H6" s="533">
        <f>('TCO TO BE- SW'!K26+NPV(Faktory!$D$5,'TCO TO BE- SW'!K27:K35)+'TCO TO BE- SW'!K36+NPV(Faktory!$D$5,'TCO TO BE- SW'!K37:K45)+'TCO TO BE- SW'!K46+NPV(Faktory!$D$5,'TCO TO BE- SW'!K47:K55))</f>
        <v>0</v>
      </c>
      <c r="I6" s="535">
        <f>SUM(D6:H6)</f>
        <v>8968842.4761904757</v>
      </c>
      <c r="M6" s="363"/>
      <c r="N6" s="364"/>
      <c r="O6" s="365" t="s">
        <v>109</v>
      </c>
      <c r="P6" s="533">
        <f>'TCO TO BE- SW'!F25</f>
        <v>1190700</v>
      </c>
      <c r="Q6" s="533">
        <f>'TCO TO BE- SW'!G25</f>
        <v>3981936</v>
      </c>
      <c r="R6" s="533">
        <f>'TCO TO BE- SW'!H25</f>
        <v>2398200</v>
      </c>
      <c r="S6" s="533">
        <f>'TCO TO BE- SW'!I25</f>
        <v>2058000</v>
      </c>
      <c r="T6" s="533">
        <f>'TCO TO BE- SW'!K25</f>
        <v>0</v>
      </c>
      <c r="U6" s="535">
        <f>SUM(P6:T6)</f>
        <v>9628836</v>
      </c>
    </row>
    <row r="7" spans="1:21">
      <c r="A7" s="363"/>
      <c r="B7" s="364"/>
      <c r="C7" s="365" t="s">
        <v>69</v>
      </c>
      <c r="D7" s="533">
        <f>('TCO TO BE- SW'!F5+NPV(Faktory!$D$5,'TCO TO BE- SW'!F6:F14)+'TCO TO BE- SW'!F15+NPV(Faktory!$D$5,'TCO TO BE- SW'!F16:F24))</f>
        <v>0</v>
      </c>
      <c r="E7" s="533">
        <f>('TCO TO BE- SW'!G5+NPV(Faktory!$D$5,'TCO TO BE- SW'!G6:G14)+'TCO TO BE- SW'!G15+NPV(Faktory!$D$5,'TCO TO BE- SW'!G16:G24))</f>
        <v>0</v>
      </c>
      <c r="F7" s="533">
        <f>('TCO TO BE- SW'!H5+NPV(Faktory!$D$5,'TCO TO BE- SW'!H6:H14)+'TCO TO BE- SW'!H15+NPV(Faktory!$D$5,'TCO TO BE- SW'!H16:H24))</f>
        <v>0</v>
      </c>
      <c r="G7" s="533">
        <f>('TCO TO BE- SW'!I5+NPV(Faktory!$D$5,'TCO TO BE- SW'!I6:I14)+'TCO TO BE- SW'!I15+NPV(Faktory!$D$5,'TCO TO BE- SW'!I16:I24))</f>
        <v>157278.91156462583</v>
      </c>
      <c r="H7" s="533">
        <f>('TCO TO BE- SW'!K5+NPV(Faktory!$D$5,'TCO TO BE- SW'!K6:K14)+'TCO TO BE- SW'!K15+NPV(Faktory!$D$5,'TCO TO BE- SW'!K16:K24))</f>
        <v>0</v>
      </c>
      <c r="I7" s="535">
        <f>SUM(D7:H7)</f>
        <v>157278.91156462583</v>
      </c>
      <c r="M7" s="363"/>
      <c r="N7" s="364"/>
      <c r="O7" s="365" t="s">
        <v>69</v>
      </c>
      <c r="P7" s="533">
        <f>'TCO TO BE- SW'!F4</f>
        <v>0</v>
      </c>
      <c r="Q7" s="533">
        <f>'TCO TO BE- SW'!G4</f>
        <v>0</v>
      </c>
      <c r="R7" s="533">
        <f>'TCO TO BE- SW'!H4</f>
        <v>0</v>
      </c>
      <c r="S7" s="533">
        <f>'TCO TO BE- SW'!I4</f>
        <v>168000</v>
      </c>
      <c r="T7" s="533">
        <f>'TCO TO BE- SW'!K4</f>
        <v>0</v>
      </c>
      <c r="U7" s="535">
        <f>SUM(P7:T7)</f>
        <v>168000</v>
      </c>
    </row>
    <row r="8" spans="1:21">
      <c r="A8" s="363"/>
      <c r="B8" s="364"/>
      <c r="C8" s="365" t="s">
        <v>68</v>
      </c>
      <c r="D8" s="533">
        <f>('TCO TO BE - HW'!F4+NPV(Faktory!$D$5,'TCO TO BE - HW'!F5:F13)+'TCO TO BE - HW'!F14+NPV(Faktory!$D$5,'TCO TO BE - HW'!F15:F23)+'TCO TO BE - HW'!F24+NPV(Faktory!$D$5,'TCO TO BE - HW'!F25:F33))</f>
        <v>0</v>
      </c>
      <c r="E8" s="533">
        <f>('TCO TO BE - HW'!G4+NPV(Faktory!$D$5,'TCO TO BE - HW'!G5:G13)+'TCO TO BE - HW'!G14+NPV(Faktory!$D$5,'TCO TO BE - HW'!G15:G23)+'TCO TO BE - HW'!G24+NPV(Faktory!$D$5,'TCO TO BE - HW'!G25:G33))</f>
        <v>542176.87074829929</v>
      </c>
      <c r="F8" s="533">
        <f>('TCO TO BE - HW'!H4+NPV(Faktory!$D$5,'TCO TO BE - HW'!H5:H13)+'TCO TO BE - HW'!H14+NPV(Faktory!$D$5,'TCO TO BE - HW'!H15:H23)+'TCO TO BE - HW'!H24+NPV(Faktory!$D$5,'TCO TO BE - HW'!H25:H33))</f>
        <v>0</v>
      </c>
      <c r="G8" s="533">
        <f>('TCO TO BE - HW'!J4+NPV(Faktory!$D$5,'TCO TO BE - HW'!J5:J13)+'TCO TO BE - HW'!J14+NPV(Faktory!$D$5,'TCO TO BE - HW'!J15:J23)+'TCO TO BE - HW'!J24+NPV(Faktory!$D$5,'TCO TO BE - HW'!J25:J33))</f>
        <v>0</v>
      </c>
      <c r="H8" s="536" t="s">
        <v>218</v>
      </c>
      <c r="I8" s="535">
        <f t="shared" ref="I8:I17" si="0">SUM(D8:G8)</f>
        <v>542176.87074829929</v>
      </c>
      <c r="M8" s="363"/>
      <c r="N8" s="364"/>
      <c r="O8" s="365" t="s">
        <v>68</v>
      </c>
      <c r="P8" s="533">
        <f>'TCO TO BE - HW'!F3</f>
        <v>0</v>
      </c>
      <c r="Q8" s="533">
        <f>'TCO TO BE - HW'!G3</f>
        <v>575000</v>
      </c>
      <c r="R8" s="533">
        <f>'TCO TO BE - HW'!H3</f>
        <v>0</v>
      </c>
      <c r="S8" s="533">
        <f>'TCO TO BE - HW'!J3</f>
        <v>0</v>
      </c>
      <c r="T8" s="536" t="s">
        <v>218</v>
      </c>
      <c r="U8" s="535">
        <f t="shared" ref="U8:U23" si="1">SUM(P8:S8)</f>
        <v>575000</v>
      </c>
    </row>
    <row r="9" spans="1:21">
      <c r="A9" s="360"/>
      <c r="B9" s="361" t="s">
        <v>217</v>
      </c>
      <c r="C9" s="362"/>
      <c r="D9" s="530">
        <f>SUM(D10:D12)</f>
        <v>1286282.0348251199</v>
      </c>
      <c r="E9" s="530">
        <f>SUM(E10:E12)</f>
        <v>2060565.0571582636</v>
      </c>
      <c r="F9" s="530">
        <f>SUM(F10:F12)</f>
        <v>1275673.0639099462</v>
      </c>
      <c r="G9" s="531">
        <f>SUM(G10:G12)</f>
        <v>1196405.4106094569</v>
      </c>
      <c r="H9" s="530">
        <f>SUM(H10:H12)</f>
        <v>0</v>
      </c>
      <c r="I9" s="532">
        <f>SUM(D9:H9)</f>
        <v>5818925.5665027862</v>
      </c>
      <c r="M9" s="360"/>
      <c r="N9" s="361" t="s">
        <v>217</v>
      </c>
      <c r="O9" s="362"/>
      <c r="P9" s="530">
        <f>SUM(P10:P12)</f>
        <v>1715550</v>
      </c>
      <c r="Q9" s="530">
        <f>SUM(Q10:Q12)</f>
        <v>2710185</v>
      </c>
      <c r="R9" s="530">
        <f>SUM(R10:R12)</f>
        <v>1680490</v>
      </c>
      <c r="S9" s="531">
        <f>SUM(S10:S12)</f>
        <v>1546160</v>
      </c>
      <c r="T9" s="530">
        <f>SUM(T10+T11)</f>
        <v>0</v>
      </c>
      <c r="U9" s="532">
        <f>SUM(P9:T9)</f>
        <v>7652385</v>
      </c>
    </row>
    <row r="10" spans="1:21">
      <c r="A10" s="363"/>
      <c r="B10" s="364"/>
      <c r="C10" s="365" t="s">
        <v>109</v>
      </c>
      <c r="D10" s="533">
        <f>('TCO TO BE- SW'!F79+NPV(Faktory!$D$5,'TCO TO BE- SW'!F80:F88)+'TCO TO BE- SW'!F89+NPV(Faktory!$D$5,'TCO TO BE- SW'!F90:F98)+'TCO TO BE- SW'!F99+NPV(Faktory!$D$5,'TCO TO BE- SW'!F100:F108)+'TCO TO BE- SW'!F109+NPV(Faktory!$D$5,'TCO TO BE- SW'!F110:F118)+'TCO TO BE- SW'!F119+NPV(Faktory!$D$5,'TCO TO BE- SW'!F120:F128))</f>
        <v>1286282.0348251199</v>
      </c>
      <c r="E10" s="533">
        <f>('TCO TO BE- SW'!G79+NPV(Faktory!$D$5,'TCO TO BE- SW'!G80:G88)+'TCO TO BE- SW'!G89+NPV(Faktory!$D$5,'TCO TO BE- SW'!G90:G98)+'TCO TO BE- SW'!G99+NPV(Faktory!$D$5,'TCO TO BE- SW'!G100:G108)+'TCO TO BE- SW'!G109+NPV(Faktory!$D$5,'TCO TO BE- SW'!G110:G118)+'TCO TO BE- SW'!G119+NPV(Faktory!$D$5,'TCO TO BE- SW'!G120:G128))</f>
        <v>1254975.7212233669</v>
      </c>
      <c r="F10" s="533">
        <f>('TCO TO BE- SW'!H79+NPV(Faktory!$D$5,'TCO TO BE- SW'!H80:H88)+'TCO TO BE- SW'!H89+NPV(Faktory!$D$5,'TCO TO BE- SW'!H90:H98)+'TCO TO BE- SW'!H99+NPV(Faktory!$D$5,'TCO TO BE- SW'!H100:H108)+'TCO TO BE- SW'!H109+NPV(Faktory!$D$5,'TCO TO BE- SW'!H110:H118)+'TCO TO BE- SW'!H119+NPV(Faktory!$D$5,'TCO TO BE- SW'!H120:H128))</f>
        <v>1275673.0639099462</v>
      </c>
      <c r="G10" s="533">
        <f>('TCO TO BE- SW'!I79+NPV(Faktory!$D$5,'TCO TO BE- SW'!I80:I88)+'TCO TO BE- SW'!I89+NPV(Faktory!$D$5,'TCO TO BE- SW'!I90:I98)+'TCO TO BE- SW'!I99+NPV(Faktory!$D$5,'TCO TO BE- SW'!I100:I108)+'TCO TO BE- SW'!I109+NPV(Faktory!$D$5,'TCO TO BE- SW'!I110:I118)+'TCO TO BE- SW'!I119+NPV(Faktory!$D$5,'TCO TO BE- SW'!I120:I128))</f>
        <v>1196405.4106094569</v>
      </c>
      <c r="H10" s="533">
        <f>('TCO TO BE- SW'!K79+NPV(Faktory!$D$5,'TCO TO BE- SW'!K80:K88)+'TCO TO BE- SW'!K89+NPV(Faktory!$D$5,'TCO TO BE- SW'!K90:K98)+'TCO TO BE- SW'!K99+NPV(Faktory!$D$5,'TCO TO BE- SW'!K100:K108)+'TCO TO BE- SW'!K109+NPV(Faktory!$D$5,'TCO TO BE- SW'!K110:K118)+'TCO TO BE- SW'!K119+NPV(Faktory!$D$5,'TCO TO BE- SW'!K120:K128))</f>
        <v>0</v>
      </c>
      <c r="I10" s="535">
        <f>SUM(D10:H10)</f>
        <v>5013336.2305678893</v>
      </c>
      <c r="M10" s="363"/>
      <c r="N10" s="364"/>
      <c r="O10" s="365" t="s">
        <v>109</v>
      </c>
      <c r="P10" s="533">
        <f>'TCO TO BE- SW'!F78</f>
        <v>1715550</v>
      </c>
      <c r="Q10" s="533">
        <f>'TCO TO BE- SW'!G78</f>
        <v>1624205</v>
      </c>
      <c r="R10" s="533">
        <f>'TCO TO BE- SW'!H78</f>
        <v>1680490</v>
      </c>
      <c r="S10" s="533">
        <f>'TCO TO BE- SW'!I78</f>
        <v>1546160</v>
      </c>
      <c r="T10" s="533">
        <f>'TCO TO BE- SW'!K78</f>
        <v>0</v>
      </c>
      <c r="U10" s="535">
        <f>SUM(P10:T10)</f>
        <v>6566405</v>
      </c>
    </row>
    <row r="11" spans="1:21">
      <c r="A11" s="363"/>
      <c r="B11" s="364"/>
      <c r="C11" s="365" t="s">
        <v>69</v>
      </c>
      <c r="D11" s="533">
        <f>('TCO TO BE- SW'!F58+NPV(Faktory!$D$5,'TCO TO BE- SW'!F59:F67)+'TCO TO BE- SW'!F68+NPV(Faktory!$D$5,'TCO TO BE- SW'!F69:F77))</f>
        <v>0</v>
      </c>
      <c r="E11" s="533">
        <f>('TCO TO BE- SW'!G58+NPV(Faktory!$D$5,'TCO TO BE- SW'!G59:G67)+'TCO TO BE- SW'!G68+NPV(Faktory!$D$5,'TCO TO BE- SW'!G69:G77))</f>
        <v>0</v>
      </c>
      <c r="F11" s="533">
        <f>('TCO TO BE- SW'!H58+NPV(Faktory!$D$5,'TCO TO BE- SW'!H59:H67)+'TCO TO BE- SW'!H68+NPV(Faktory!$D$5,'TCO TO BE- SW'!H69:H77))</f>
        <v>0</v>
      </c>
      <c r="G11" s="533">
        <f>('TCO TO BE- SW'!I58+NPV(Faktory!$D$5,'TCO TO BE- SW'!I59:I67)+'TCO TO BE- SW'!I68+NPV(Faktory!$D$5,'TCO TO BE- SW'!I69:I77))</f>
        <v>0</v>
      </c>
      <c r="H11" s="533">
        <f>('TCO TO BE- SW'!K58+NPV(Faktory!$D$5,'TCO TO BE- SW'!K59:K67)+'TCO TO BE- SW'!K68+NPV(Faktory!$D$5,'TCO TO BE- SW'!K69:K77))</f>
        <v>0</v>
      </c>
      <c r="I11" s="535">
        <f>SUM(D11:H11)</f>
        <v>0</v>
      </c>
      <c r="M11" s="363"/>
      <c r="N11" s="364"/>
      <c r="O11" s="365" t="s">
        <v>69</v>
      </c>
      <c r="P11" s="533">
        <f>'TCO TO BE- SW'!F57</f>
        <v>0</v>
      </c>
      <c r="Q11" s="533">
        <f>'TCO TO BE- SW'!G57</f>
        <v>0</v>
      </c>
      <c r="R11" s="533">
        <f>'TCO TO BE- SW'!H57</f>
        <v>0</v>
      </c>
      <c r="S11" s="533">
        <f>'TCO TO BE- SW'!I57</f>
        <v>0</v>
      </c>
      <c r="T11" s="533">
        <f>'TCO TO BE- SW'!K57</f>
        <v>0</v>
      </c>
      <c r="U11" s="535">
        <f>SUM(P11:T11)</f>
        <v>0</v>
      </c>
    </row>
    <row r="12" spans="1:21">
      <c r="A12" s="363"/>
      <c r="B12" s="364"/>
      <c r="C12" s="365" t="s">
        <v>68</v>
      </c>
      <c r="D12" s="533">
        <f>('TCO TO BE - HW'!F35+NPV(Faktory!$D$5,'TCO TO BE - HW'!F36:F44)+'TCO TO BE - HW'!F45+NPV(Faktory!$D$5,'TCO TO BE - HW'!F46:F54)+'TCO TO BE - HW'!F55+NPV(Faktory!$D$5,'TCO TO BE - HW'!F56:F64)+'TCO TO BE - HW'!F65+NPV(Faktory!$D$5,'TCO TO BE - HW'!F66:F74)+'TCO TO BE - HW'!F75+NPV(Faktory!$D$5,'TCO TO BE - HW'!F76:F84))</f>
        <v>0</v>
      </c>
      <c r="E12" s="533">
        <f>('TCO TO BE - HW'!G35+NPV(Faktory!$D$5,'TCO TO BE - HW'!G36:G44)+'TCO TO BE - HW'!G45+NPV(Faktory!$D$5,'TCO TO BE - HW'!G46:G54)+'TCO TO BE - HW'!G55+NPV(Faktory!$D$5,'TCO TO BE - HW'!G56:G64)+'TCO TO BE - HW'!G65+NPV(Faktory!$D$5,'TCO TO BE - HW'!G66:G74)+'TCO TO BE - HW'!G75+NPV(Faktory!$D$5,'TCO TO BE - HW'!G76:G84))</f>
        <v>805589.33593489672</v>
      </c>
      <c r="F12" s="533">
        <f>('TCO TO BE - HW'!H35+NPV(Faktory!$D$5,'TCO TO BE - HW'!H36:H44)+'TCO TO BE - HW'!H45+NPV(Faktory!$D$5,'TCO TO BE - HW'!H46:H54)+'TCO TO BE - HW'!H55+NPV(Faktory!$D$5,'TCO TO BE - HW'!H56:H64)+'TCO TO BE - HW'!H65+NPV(Faktory!$D$5,'TCO TO BE - HW'!H66:H74)+'TCO TO BE - HW'!H75+NPV(Faktory!$D$5,'TCO TO BE - HW'!H76:H84))</f>
        <v>0</v>
      </c>
      <c r="G12" s="533">
        <f>('TCO TO BE - HW'!J35+NPV(Faktory!$D$5,'TCO TO BE - HW'!J36:J44)+'TCO TO BE - HW'!J45+NPV(Faktory!$D$5,'TCO TO BE - HW'!J46:J54)+'TCO TO BE - HW'!J55+NPV(Faktory!$D$5,'TCO TO BE - HW'!J56:J64)+'TCO TO BE - HW'!J65+NPV(Faktory!$D$5,'TCO TO BE - HW'!J66:J74)+'TCO TO BE - HW'!J75+NPV(Faktory!$D$5,'TCO TO BE - HW'!J76:J84))</f>
        <v>0</v>
      </c>
      <c r="H12" s="536" t="s">
        <v>218</v>
      </c>
      <c r="I12" s="535">
        <f t="shared" si="0"/>
        <v>805589.33593489672</v>
      </c>
      <c r="M12" s="363"/>
      <c r="N12" s="364"/>
      <c r="O12" s="365" t="s">
        <v>68</v>
      </c>
      <c r="P12" s="533">
        <f>'TCO TO BE - HW'!F34</f>
        <v>0</v>
      </c>
      <c r="Q12" s="533">
        <f>'TCO TO BE - HW'!G34</f>
        <v>1085980</v>
      </c>
      <c r="R12" s="533">
        <f>'TCO TO BE - HW'!H34</f>
        <v>0</v>
      </c>
      <c r="S12" s="533">
        <f>'TCO TO BE - HW'!J34</f>
        <v>0</v>
      </c>
      <c r="T12" s="536" t="s">
        <v>218</v>
      </c>
      <c r="U12" s="535">
        <f t="shared" si="1"/>
        <v>1085980</v>
      </c>
    </row>
    <row r="13" spans="1:21">
      <c r="A13" s="363"/>
      <c r="B13" s="361" t="s">
        <v>313</v>
      </c>
      <c r="C13" s="362"/>
      <c r="D13" s="601">
        <f>'TCO TO BE- SW'!F130+NPV(0.05,'TCO TO BE- SW'!F131:F139)+'TCO TO BE- SW'!F140+NPV(0.05,'TCO TO BE- SW'!F141:F149)</f>
        <v>833640.13151927444</v>
      </c>
      <c r="E13" s="601">
        <f>'TCO TO BE- SW'!G130+NPV(0.05,'TCO TO BE- SW'!G131:G139)+'TCO TO BE- SW'!G140+NPV(0.05,'TCO TO BE- SW'!G141:G149)</f>
        <v>0</v>
      </c>
      <c r="F13" s="601">
        <f>'TCO TO BE- SW'!H130+NPV(0.05,'TCO TO BE- SW'!H131:H139)+'TCO TO BE- SW'!H140+NPV(0.05,'TCO TO BE- SW'!H141:H149)</f>
        <v>0</v>
      </c>
      <c r="G13" s="602">
        <f>'TCO TO BE- SW'!I130+NPV(0.05,'TCO TO BE- SW'!I131:I139)+'TCO TO BE- SW'!I140+NPV(0.05,'TCO TO BE- SW'!I141:I149)</f>
        <v>0</v>
      </c>
      <c r="H13" s="601">
        <f>'TCO TO BE- SW'!K130+NPV(0.05,'TCO TO BE- SW'!K131:K139)+'TCO TO BE- SW'!K140+NPV(0.05,'TCO TO BE- SW'!K141:K149)</f>
        <v>0</v>
      </c>
      <c r="I13" s="532">
        <f>SUM(D13:H13)</f>
        <v>833640.13151927444</v>
      </c>
      <c r="M13" s="363"/>
      <c r="N13" s="361" t="s">
        <v>313</v>
      </c>
      <c r="O13" s="362"/>
      <c r="P13" s="601">
        <f>'TCO TO BE- SW'!F129</f>
        <v>874854</v>
      </c>
      <c r="Q13" s="601">
        <f>'TCO TO BE- SW'!G129</f>
        <v>0</v>
      </c>
      <c r="R13" s="601">
        <f>'TCO TO BE- SW'!H129</f>
        <v>0</v>
      </c>
      <c r="S13" s="602">
        <f>'TCO TO BE- SW'!I129</f>
        <v>0</v>
      </c>
      <c r="T13" s="601">
        <f>'TCO TO BE- SW'!K129</f>
        <v>0</v>
      </c>
      <c r="U13" s="532">
        <f>SUM(P13:T13)</f>
        <v>874854</v>
      </c>
    </row>
    <row r="14" spans="1:21">
      <c r="A14" s="363"/>
      <c r="B14" s="361" t="s">
        <v>344</v>
      </c>
      <c r="C14" s="362"/>
      <c r="D14" s="601">
        <f>'TCO TO BE- SW'!F151+NPV(0.05,'TCO TO BE- SW'!F152:F160)+'TCO TO BE- SW'!F161+NPV(0.05,'TCO TO BE- SW'!F162:F170)</f>
        <v>0</v>
      </c>
      <c r="E14" s="601">
        <f>'TCO TO BE- SW'!G151+NPV(0.05,'TCO TO BE- SW'!G152:G160)+'TCO TO BE- SW'!G161+NPV(0.05,'TCO TO BE- SW'!G162:G170)</f>
        <v>0</v>
      </c>
      <c r="F14" s="601">
        <f>'TCO TO BE- SW'!H151+NPV(0.05,'TCO TO BE- SW'!H152:H160)+'TCO TO BE- SW'!H161+NPV(0.05,'TCO TO BE- SW'!H162:H170)</f>
        <v>0</v>
      </c>
      <c r="G14" s="602">
        <f>'TCO TO BE- SW'!I151+NPV(0.05,'TCO TO BE- SW'!I152:I160)+'TCO TO BE- SW'!I161+NPV(0.05,'TCO TO BE- SW'!I162:I170)</f>
        <v>0</v>
      </c>
      <c r="H14" s="601">
        <f>'TCO TO BE- SW'!K151+NPV(0.05,'TCO TO BE- SW'!K152:K160)+'TCO TO BE- SW'!K161+NPV(0.05,'TCO TO BE- SW'!K162:K170)</f>
        <v>0</v>
      </c>
      <c r="I14" s="532">
        <f>SUM(D14:H14)</f>
        <v>0</v>
      </c>
      <c r="M14" s="363"/>
      <c r="N14" s="361" t="s">
        <v>344</v>
      </c>
      <c r="O14" s="362"/>
      <c r="P14" s="601">
        <f>'TCO TO BE- SW'!F150</f>
        <v>0</v>
      </c>
      <c r="Q14" s="601">
        <f>'TCO TO BE- SW'!G150</f>
        <v>0</v>
      </c>
      <c r="R14" s="601">
        <f>'TCO TO BE- SW'!H150</f>
        <v>0</v>
      </c>
      <c r="S14" s="602">
        <f>'TCO TO BE- SW'!I150</f>
        <v>0</v>
      </c>
      <c r="T14" s="601">
        <f>'TCO TO BE- SW'!K150</f>
        <v>0</v>
      </c>
      <c r="U14" s="532">
        <f>SUM(P14:T14)</f>
        <v>0</v>
      </c>
    </row>
    <row r="15" spans="1:21">
      <c r="A15" s="355" t="s">
        <v>212</v>
      </c>
      <c r="B15" s="356"/>
      <c r="C15" s="357"/>
      <c r="D15" s="527">
        <f>D16+D19</f>
        <v>191251.52614867588</v>
      </c>
      <c r="E15" s="527">
        <f>E16+E19</f>
        <v>313426.83378304343</v>
      </c>
      <c r="F15" s="527">
        <f>F16+F19</f>
        <v>233566.77215351202</v>
      </c>
      <c r="G15" s="528">
        <f>G16+G19</f>
        <v>1235479.3213708666</v>
      </c>
      <c r="H15" s="600" t="s">
        <v>218</v>
      </c>
      <c r="I15" s="529">
        <f t="shared" si="0"/>
        <v>1973724.453456098</v>
      </c>
      <c r="M15" s="355" t="s">
        <v>212</v>
      </c>
      <c r="N15" s="356"/>
      <c r="O15" s="357"/>
      <c r="P15" s="358">
        <f>P16+P19</f>
        <v>265893.60887821915</v>
      </c>
      <c r="Q15" s="358">
        <f>Q16+Q19</f>
        <v>431753.75396788889</v>
      </c>
      <c r="R15" s="358">
        <f>R16+R19</f>
        <v>319786.76403362252</v>
      </c>
      <c r="S15" s="359">
        <f>S16+S19</f>
        <v>1702795.4784219847</v>
      </c>
      <c r="T15" s="600" t="s">
        <v>218</v>
      </c>
      <c r="U15" s="517">
        <f t="shared" si="1"/>
        <v>2720229.6053017154</v>
      </c>
    </row>
    <row r="16" spans="1:21">
      <c r="A16" s="360"/>
      <c r="B16" s="361" t="s">
        <v>17</v>
      </c>
      <c r="C16" s="362"/>
      <c r="D16" s="530">
        <f>D17+D18</f>
        <v>0</v>
      </c>
      <c r="E16" s="530">
        <f>E17+E18</f>
        <v>0</v>
      </c>
      <c r="F16" s="530">
        <f>F17+F18</f>
        <v>0</v>
      </c>
      <c r="G16" s="531">
        <f>G17+G18</f>
        <v>0</v>
      </c>
      <c r="H16" s="598" t="s">
        <v>218</v>
      </c>
      <c r="I16" s="532">
        <f t="shared" si="0"/>
        <v>0</v>
      </c>
      <c r="M16" s="360"/>
      <c r="N16" s="361" t="s">
        <v>17</v>
      </c>
      <c r="O16" s="362"/>
      <c r="P16" s="530">
        <f>P17+P18</f>
        <v>0</v>
      </c>
      <c r="Q16" s="530">
        <f>Q17+Q18</f>
        <v>0</v>
      </c>
      <c r="R16" s="530">
        <f>R17+R18</f>
        <v>0</v>
      </c>
      <c r="S16" s="531">
        <f>S17+S18</f>
        <v>0</v>
      </c>
      <c r="T16" s="598" t="s">
        <v>218</v>
      </c>
      <c r="U16" s="532">
        <f t="shared" si="1"/>
        <v>0</v>
      </c>
    </row>
    <row r="17" spans="1:22">
      <c r="A17" s="363"/>
      <c r="B17" s="364"/>
      <c r="C17" s="365" t="s">
        <v>47</v>
      </c>
      <c r="D17" s="533">
        <f>'Parametre - Agendové IS'!I117+NPV(Faktory!$D$3,'Parametre - Agendové IS'!I118:I126)</f>
        <v>0</v>
      </c>
      <c r="E17" s="533">
        <f>'Parametre - Agendové IS'!L117+NPV(Faktory!$D$3,'Parametre - Agendové IS'!L118:L126)</f>
        <v>0</v>
      </c>
      <c r="F17" s="533">
        <f>'Parametre - Agendové IS'!O117+NPV(Faktory!$D$3,'Parametre - Agendové IS'!O118:O126)</f>
        <v>0</v>
      </c>
      <c r="G17" s="534">
        <f>'Parametre - Agendové IS'!AP117+NPV(Faktory!$D$3,'Parametre - Agendové IS'!AP118:AP126)</f>
        <v>0</v>
      </c>
      <c r="H17" s="536" t="s">
        <v>218</v>
      </c>
      <c r="I17" s="535">
        <f t="shared" si="0"/>
        <v>0</v>
      </c>
      <c r="M17" s="363"/>
      <c r="N17" s="364"/>
      <c r="O17" s="365" t="s">
        <v>47</v>
      </c>
      <c r="P17" s="533">
        <f>SUM('Parametre - Agendové IS'!I117:I126)</f>
        <v>0</v>
      </c>
      <c r="Q17" s="533">
        <f>SUM('Parametre - Agendové IS'!L117:L126)</f>
        <v>0</v>
      </c>
      <c r="R17" s="533">
        <f>SUM('Parametre - Agendové IS'!O117:O126)</f>
        <v>0</v>
      </c>
      <c r="S17" s="534">
        <f>SUM('Parametre - Agendové IS'!AP117:AP126)</f>
        <v>0</v>
      </c>
      <c r="T17" s="536" t="s">
        <v>218</v>
      </c>
      <c r="U17" s="535">
        <f t="shared" si="1"/>
        <v>0</v>
      </c>
    </row>
    <row r="18" spans="1:22">
      <c r="A18" s="363"/>
      <c r="B18" s="364"/>
      <c r="C18" s="365" t="s">
        <v>48</v>
      </c>
      <c r="D18" s="533"/>
      <c r="E18" s="533"/>
      <c r="F18" s="533"/>
      <c r="G18" s="534"/>
      <c r="H18" s="536" t="s">
        <v>218</v>
      </c>
      <c r="I18" s="535">
        <f>'Prínosy - Agendové IS'!G15</f>
        <v>0</v>
      </c>
      <c r="J18" s="518"/>
      <c r="M18" s="363"/>
      <c r="N18" s="364"/>
      <c r="O18" s="365" t="s">
        <v>48</v>
      </c>
      <c r="P18" s="533"/>
      <c r="Q18" s="533"/>
      <c r="R18" s="533"/>
      <c r="S18" s="534"/>
      <c r="T18" s="536" t="s">
        <v>218</v>
      </c>
      <c r="U18" s="535">
        <f>'Prínosy - Agendové IS'!G14</f>
        <v>0</v>
      </c>
      <c r="V18" s="518"/>
    </row>
    <row r="19" spans="1:22">
      <c r="A19" s="360"/>
      <c r="B19" s="361" t="s">
        <v>18</v>
      </c>
      <c r="C19" s="362"/>
      <c r="D19" s="530">
        <f>D20+D21+D23</f>
        <v>191251.52614867588</v>
      </c>
      <c r="E19" s="530">
        <f>E20+E21+E23</f>
        <v>313426.83378304343</v>
      </c>
      <c r="F19" s="530">
        <f>F20+F21+F23</f>
        <v>233566.77215351202</v>
      </c>
      <c r="G19" s="531">
        <f>G20+G21+G23</f>
        <v>1235479.3213708666</v>
      </c>
      <c r="H19" s="598" t="s">
        <v>218</v>
      </c>
      <c r="I19" s="532">
        <f>SUM(D19:G19)</f>
        <v>1973724.453456098</v>
      </c>
      <c r="M19" s="360"/>
      <c r="N19" s="361" t="s">
        <v>18</v>
      </c>
      <c r="O19" s="362"/>
      <c r="P19" s="530">
        <f>P20+P21+P23</f>
        <v>265893.60887821915</v>
      </c>
      <c r="Q19" s="530">
        <f>Q20+Q21+Q23</f>
        <v>431753.75396788889</v>
      </c>
      <c r="R19" s="530">
        <f>R20+R21+R23</f>
        <v>319786.76403362252</v>
      </c>
      <c r="S19" s="531">
        <f>S20+S21+S23</f>
        <v>1702795.4784219847</v>
      </c>
      <c r="T19" s="598" t="s">
        <v>218</v>
      </c>
      <c r="U19" s="532">
        <f t="shared" si="1"/>
        <v>2720229.6053017154</v>
      </c>
    </row>
    <row r="20" spans="1:22">
      <c r="A20" s="363"/>
      <c r="B20" s="364"/>
      <c r="C20" s="365" t="s">
        <v>214</v>
      </c>
      <c r="D20" s="533">
        <f>'Parametre - Agendové IS'!I97+NPV(Faktory!$D$5,'Parametre - Agendové IS'!I98:I106)</f>
        <v>0</v>
      </c>
      <c r="E20" s="533">
        <f>'Parametre - Agendové IS'!L97+NPV(Faktory!$D$5,'Parametre - Agendové IS'!L98:L106)</f>
        <v>0</v>
      </c>
      <c r="F20" s="533">
        <f>'Parametre - Agendové IS'!O97+NPV(Faktory!$D$5,'Parametre - Agendové IS'!O98:O106)</f>
        <v>0</v>
      </c>
      <c r="G20" s="534">
        <f>'Parametre - Agendové IS'!AP97+NPV(Faktory!$D$5,'Parametre - Agendové IS'!AP98:AP106)</f>
        <v>0</v>
      </c>
      <c r="H20" s="536" t="s">
        <v>218</v>
      </c>
      <c r="I20" s="535">
        <f>SUM(D20:G20)</f>
        <v>0</v>
      </c>
      <c r="M20" s="363"/>
      <c r="N20" s="364"/>
      <c r="O20" s="365" t="s">
        <v>214</v>
      </c>
      <c r="P20" s="533">
        <f>SUM('Parametre - Agendové IS'!I97:I106)</f>
        <v>0</v>
      </c>
      <c r="Q20" s="533">
        <f>SUM('Parametre - Agendové IS'!L97:L106)</f>
        <v>0</v>
      </c>
      <c r="R20" s="533">
        <f>SUM('Parametre - Agendové IS'!O97:O106)</f>
        <v>0</v>
      </c>
      <c r="S20" s="534">
        <f>SUM('Parametre - Agendové IS'!AP97:AP106)</f>
        <v>0</v>
      </c>
      <c r="T20" s="536" t="s">
        <v>218</v>
      </c>
      <c r="U20" s="535">
        <f t="shared" si="1"/>
        <v>0</v>
      </c>
    </row>
    <row r="21" spans="1:22">
      <c r="A21" s="363"/>
      <c r="B21" s="364"/>
      <c r="C21" s="365" t="s">
        <v>213</v>
      </c>
      <c r="D21" s="533">
        <f>-('Parametre - Agendové IS'!I77+NPV(Faktory!$D$5,'Parametre - Agendové IS'!I78:I86))</f>
        <v>191251.52614867588</v>
      </c>
      <c r="E21" s="533">
        <f>-('Parametre - Agendové IS'!L77+NPV(Faktory!$D$5,'Parametre - Agendové IS'!L78:L86))</f>
        <v>313426.83378304343</v>
      </c>
      <c r="F21" s="533">
        <f>-('Parametre - Agendové IS'!O77+NPV(Faktory!$D$5,'Parametre - Agendové IS'!O78:O86))</f>
        <v>233566.77215351202</v>
      </c>
      <c r="G21" s="534">
        <f>-('Parametre - Agendové IS'!AP77+NPV(Faktory!$D$5,'Parametre - Agendové IS'!AP78:AP86))</f>
        <v>1235479.3213708666</v>
      </c>
      <c r="H21" s="536" t="s">
        <v>218</v>
      </c>
      <c r="I21" s="535">
        <f>SUM(D21:G21)</f>
        <v>1973724.453456098</v>
      </c>
      <c r="M21" s="363"/>
      <c r="N21" s="364"/>
      <c r="O21" s="365" t="s">
        <v>213</v>
      </c>
      <c r="P21" s="533">
        <f>-(SUM('Parametre - Agendové IS'!I77:I86))</f>
        <v>265893.60887821915</v>
      </c>
      <c r="Q21" s="533">
        <f>-(SUM('Parametre - Agendové IS'!L77:L86))</f>
        <v>431753.75396788889</v>
      </c>
      <c r="R21" s="533">
        <f>-(SUM('Parametre - Agendové IS'!O77:O86))</f>
        <v>319786.76403362252</v>
      </c>
      <c r="S21" s="534">
        <f>-(SUM('Parametre - Agendové IS'!AP77:AP86))</f>
        <v>1702795.4784219847</v>
      </c>
      <c r="T21" s="536" t="s">
        <v>218</v>
      </c>
      <c r="U21" s="535">
        <f t="shared" si="1"/>
        <v>2720229.6053017154</v>
      </c>
    </row>
    <row r="22" spans="1:22">
      <c r="A22" s="363"/>
      <c r="B22" s="364"/>
      <c r="C22" s="365" t="s">
        <v>215</v>
      </c>
      <c r="D22" s="536" t="s">
        <v>218</v>
      </c>
      <c r="E22" s="536" t="s">
        <v>218</v>
      </c>
      <c r="F22" s="536" t="s">
        <v>218</v>
      </c>
      <c r="G22" s="537" t="s">
        <v>218</v>
      </c>
      <c r="H22" s="536" t="s">
        <v>218</v>
      </c>
      <c r="I22" s="538" t="s">
        <v>218</v>
      </c>
      <c r="M22" s="363"/>
      <c r="N22" s="364"/>
      <c r="O22" s="365" t="s">
        <v>215</v>
      </c>
      <c r="P22" s="533">
        <f>SUM('Parametre - Agendové IS'!I87:I96)</f>
        <v>-12.362872497853177</v>
      </c>
      <c r="Q22" s="533">
        <f>SUM('Parametre - Agendové IS'!L87:L96)</f>
        <v>-20.074632983071016</v>
      </c>
      <c r="R22" s="533">
        <f>SUM('Parametre - Agendové IS'!O87:O96)</f>
        <v>-14.86866497817725</v>
      </c>
      <c r="S22" s="534">
        <f>SUM('Parametre - Agendové IS'!AP87:AP96)</f>
        <v>-79.172430952613027</v>
      </c>
      <c r="T22" s="536" t="s">
        <v>218</v>
      </c>
      <c r="U22" s="535">
        <f t="shared" si="1"/>
        <v>-126.47860141171446</v>
      </c>
    </row>
    <row r="23" spans="1:22" ht="16" thickBot="1">
      <c r="A23" s="366"/>
      <c r="B23" s="367"/>
      <c r="C23" s="368" t="s">
        <v>39</v>
      </c>
      <c r="D23" s="539">
        <f>'Parametre - Agendové IS'!I127+NPV(Faktory!$D$5,'Parametre - Agendové IS'!I128:I136)</f>
        <v>0</v>
      </c>
      <c r="E23" s="539">
        <f>'Parametre - Agendové IS'!L127+NPV(Faktory!$D$5,'Parametre - Agendové IS'!L128:L136)</f>
        <v>0</v>
      </c>
      <c r="F23" s="539">
        <f>'Parametre - Agendové IS'!O127+NPV(Faktory!$D$5,'Parametre - Agendové IS'!O128:O136)</f>
        <v>0</v>
      </c>
      <c r="G23" s="540">
        <f>'Parametre - Agendové IS'!AP127+NPV(Faktory!$D$5,'Parametre - Agendové IS'!AP128:AP136)</f>
        <v>0</v>
      </c>
      <c r="H23" s="599" t="s">
        <v>218</v>
      </c>
      <c r="I23" s="541">
        <f>SUM(D23:G23)</f>
        <v>0</v>
      </c>
      <c r="M23" s="363"/>
      <c r="N23" s="364"/>
      <c r="O23" s="365" t="s">
        <v>39</v>
      </c>
      <c r="P23" s="533">
        <f>SUM('Parametre - Agendové IS'!I127:I136)</f>
        <v>0</v>
      </c>
      <c r="Q23" s="533">
        <f>SUM('Parametre - Agendové IS'!L127:L136)</f>
        <v>0</v>
      </c>
      <c r="R23" s="533">
        <f>SUM('Parametre - Agendové IS'!O127:O136)</f>
        <v>0</v>
      </c>
      <c r="S23" s="534">
        <f>SUM('Parametre - Agendové IS'!AP127:AP136)</f>
        <v>0</v>
      </c>
      <c r="T23" s="599" t="s">
        <v>218</v>
      </c>
      <c r="U23" s="542">
        <f t="shared" si="1"/>
        <v>0</v>
      </c>
    </row>
    <row r="24" spans="1:22">
      <c r="A24" s="519"/>
      <c r="B24" s="361" t="s">
        <v>219</v>
      </c>
      <c r="C24" s="362"/>
      <c r="D24" s="596"/>
      <c r="E24" s="597"/>
      <c r="F24" s="597"/>
      <c r="G24" s="597"/>
      <c r="H24" s="603"/>
      <c r="I24" s="604"/>
      <c r="M24" s="519"/>
      <c r="N24" s="361" t="s">
        <v>219</v>
      </c>
      <c r="O24" s="362"/>
      <c r="P24" s="596"/>
      <c r="Q24" s="597"/>
      <c r="R24" s="597"/>
      <c r="S24" s="597"/>
      <c r="T24" s="603"/>
      <c r="U24" s="604"/>
    </row>
    <row r="25" spans="1:22">
      <c r="A25" s="520"/>
      <c r="B25" s="521"/>
      <c r="C25" s="522" t="s">
        <v>223</v>
      </c>
      <c r="D25" s="523"/>
      <c r="E25" s="523"/>
      <c r="F25" s="523"/>
      <c r="G25" s="523"/>
      <c r="H25" s="523"/>
      <c r="I25" s="523"/>
      <c r="M25" s="520"/>
      <c r="N25" s="521"/>
      <c r="O25" s="522" t="s">
        <v>223</v>
      </c>
      <c r="P25" s="523"/>
      <c r="Q25" s="523"/>
      <c r="R25" s="523"/>
      <c r="S25" s="523"/>
      <c r="T25" s="523"/>
      <c r="U25" s="523"/>
    </row>
    <row r="26" spans="1:22">
      <c r="A26" s="520"/>
      <c r="B26" s="521"/>
      <c r="C26" s="524" t="s">
        <v>220</v>
      </c>
      <c r="D26" s="523"/>
      <c r="E26" s="523"/>
      <c r="F26" s="523"/>
      <c r="G26" s="523"/>
      <c r="H26" s="523"/>
      <c r="I26" s="523"/>
      <c r="M26" s="520"/>
      <c r="N26" s="521"/>
      <c r="O26" s="524" t="s">
        <v>220</v>
      </c>
      <c r="P26" s="523"/>
      <c r="Q26" s="523"/>
      <c r="R26" s="523"/>
      <c r="S26" s="523"/>
      <c r="T26" s="523"/>
      <c r="U26" s="523"/>
    </row>
    <row r="27" spans="1:22">
      <c r="A27" s="520"/>
      <c r="B27" s="521"/>
      <c r="C27" s="524" t="s">
        <v>220</v>
      </c>
      <c r="D27" s="523"/>
      <c r="E27" s="523"/>
      <c r="F27" s="523"/>
      <c r="G27" s="523"/>
      <c r="H27" s="523"/>
      <c r="I27" s="523"/>
      <c r="M27" s="520"/>
      <c r="N27" s="521"/>
      <c r="O27" s="524" t="s">
        <v>220</v>
      </c>
      <c r="P27" s="523"/>
      <c r="Q27" s="523"/>
      <c r="R27" s="523"/>
      <c r="S27" s="523"/>
      <c r="T27" s="523"/>
      <c r="U27" s="523"/>
    </row>
    <row r="28" spans="1:22">
      <c r="C28" s="525"/>
      <c r="O28" s="525"/>
    </row>
    <row r="29" spans="1:22">
      <c r="C29" s="525"/>
      <c r="O29" s="525"/>
    </row>
    <row r="30" spans="1:22">
      <c r="C30" s="525"/>
    </row>
    <row r="32" spans="1:22">
      <c r="L32" s="526"/>
      <c r="M32" s="526"/>
    </row>
  </sheetData>
  <sheetProtection insertColumns="0" insertRows="0" deleteColumns="0" deleteRows="0"/>
  <mergeCells count="4">
    <mergeCell ref="M1:O1"/>
    <mergeCell ref="A1:C1"/>
    <mergeCell ref="M2:O2"/>
    <mergeCell ref="A2:C2"/>
  </mergeCells>
  <pageMargins left="0.7" right="0.7" top="0.75" bottom="0.75" header="0.3" footer="0.3"/>
  <pageSetup paperSize="9" scale="53" orientation="portrait" r:id="rId1"/>
  <colBreaks count="1" manualBreakCount="1">
    <brk id="10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22"/>
  <sheetViews>
    <sheetView view="pageBreakPreview" zoomScale="140" zoomScaleNormal="100" zoomScaleSheetLayoutView="140" workbookViewId="0">
      <selection activeCell="H21" sqref="H21"/>
    </sheetView>
  </sheetViews>
  <sheetFormatPr baseColWidth="10" defaultColWidth="8.83203125" defaultRowHeight="15"/>
  <cols>
    <col min="1" max="1" width="9.33203125" customWidth="1"/>
    <col min="2" max="2" width="15" customWidth="1"/>
    <col min="3" max="3" width="15.1640625" customWidth="1"/>
    <col min="4" max="4" width="14.1640625" customWidth="1"/>
    <col min="5" max="5" width="14.5" customWidth="1"/>
    <col min="6" max="6" width="15.1640625" customWidth="1"/>
    <col min="7" max="7" width="13.6640625" customWidth="1"/>
    <col min="8" max="8" width="9.83203125" customWidth="1"/>
    <col min="9" max="9" width="22.6640625" customWidth="1"/>
    <col min="10" max="10" width="22.1640625" customWidth="1"/>
    <col min="11" max="11" width="20.5" customWidth="1"/>
    <col min="12" max="12" width="23.1640625" customWidth="1"/>
  </cols>
  <sheetData>
    <row r="1" spans="1:12" ht="16" thickBot="1">
      <c r="A1" s="9"/>
      <c r="B1" s="915" t="s">
        <v>36</v>
      </c>
      <c r="C1" s="916"/>
      <c r="D1" s="916"/>
      <c r="E1" s="916"/>
      <c r="F1" s="916"/>
      <c r="G1" s="917"/>
      <c r="H1" s="918" t="s">
        <v>16</v>
      </c>
      <c r="I1" s="919"/>
      <c r="J1" s="919"/>
      <c r="K1" s="919"/>
      <c r="L1" s="920"/>
    </row>
    <row r="2" spans="1:12" ht="32">
      <c r="A2" s="10"/>
      <c r="B2" s="918" t="s">
        <v>360</v>
      </c>
      <c r="C2" s="919"/>
      <c r="D2" s="920"/>
      <c r="E2" s="918" t="s">
        <v>361</v>
      </c>
      <c r="F2" s="919"/>
      <c r="G2" s="920"/>
      <c r="H2" s="55" t="s">
        <v>19</v>
      </c>
      <c r="I2" s="50" t="s">
        <v>20</v>
      </c>
      <c r="J2" s="12" t="s">
        <v>21</v>
      </c>
      <c r="K2" s="921" t="s">
        <v>22</v>
      </c>
      <c r="L2" s="922"/>
    </row>
    <row r="3" spans="1:12" ht="17" thickBot="1">
      <c r="A3" s="11" t="s">
        <v>23</v>
      </c>
      <c r="B3" s="14" t="s">
        <v>225</v>
      </c>
      <c r="C3" s="15" t="s">
        <v>167</v>
      </c>
      <c r="D3" s="16" t="s">
        <v>24</v>
      </c>
      <c r="E3" s="14" t="s">
        <v>225</v>
      </c>
      <c r="F3" s="15" t="s">
        <v>167</v>
      </c>
      <c r="G3" s="16" t="s">
        <v>24</v>
      </c>
      <c r="H3" s="56"/>
      <c r="I3" s="51"/>
      <c r="J3" s="13"/>
      <c r="K3" s="913"/>
      <c r="L3" s="914"/>
    </row>
    <row r="4" spans="1:12" ht="16">
      <c r="A4" s="49" t="s">
        <v>25</v>
      </c>
      <c r="B4" s="27">
        <f>'Prínosy - Agendové IS'!Q4-'Výdavky - Agendové IS'!T4</f>
        <v>-400765.32000000007</v>
      </c>
      <c r="C4" s="26">
        <f>'Prínosy - Agendové IS'!R4-'Výdavky - Agendové IS'!U4</f>
        <v>-796096.64</v>
      </c>
      <c r="D4" s="34">
        <f>C4-B4</f>
        <v>-395331.31999999995</v>
      </c>
      <c r="E4" s="27">
        <f>'Prínosy - Agendové IS'!T4-('Výdavky - Agendové IS'!T4/1.2)</f>
        <v>-13452781.362598889</v>
      </c>
      <c r="F4" s="27">
        <f>'Prínosy - Agendové IS'!U4-('Výdavky - Agendové IS'!U4/1.2)</f>
        <v>-13782224.129265556</v>
      </c>
      <c r="G4" s="34">
        <f t="shared" ref="G4:G13" si="0">F4-E4</f>
        <v>-329442.76666666754</v>
      </c>
      <c r="H4" s="57">
        <v>0</v>
      </c>
      <c r="I4" s="52">
        <f>D4*(1/(1+Faktory!$D$3)^H4)</f>
        <v>-395331.31999999995</v>
      </c>
      <c r="J4" s="59">
        <f>G4*(1/(1+Faktory!$D$5)^H4)</f>
        <v>-329442.76666666754</v>
      </c>
      <c r="K4" s="58">
        <f>J4</f>
        <v>-329442.76666666754</v>
      </c>
      <c r="L4" s="31" t="str">
        <f>IF(K4&gt;0,"Rok návratu investície","&lt;")</f>
        <v>&lt;</v>
      </c>
    </row>
    <row r="5" spans="1:12" ht="16">
      <c r="A5" s="33" t="s">
        <v>26</v>
      </c>
      <c r="B5" s="27">
        <f>'Prínosy - Agendové IS'!Q5-'Výdavky - Agendové IS'!T5</f>
        <v>-401618.65200000006</v>
      </c>
      <c r="C5" s="26">
        <f>'Prínosy - Agendové IS'!R5-'Výdavky - Agendové IS'!U5</f>
        <v>-5652449.9720000001</v>
      </c>
      <c r="D5" s="29">
        <f t="shared" ref="D5:D13" si="1">C5-B5</f>
        <v>-5250831.32</v>
      </c>
      <c r="E5" s="27">
        <f>'Prínosy - Agendové IS'!T5-('Výdavky - Agendové IS'!T5/1.2)</f>
        <v>-14109432.985728832</v>
      </c>
      <c r="F5" s="27">
        <f>'Prínosy - Agendové IS'!U5-('Výdavky - Agendové IS'!U5/1.2)</f>
        <v>-18485125.752395496</v>
      </c>
      <c r="G5" s="29">
        <f t="shared" si="0"/>
        <v>-4375692.7666666638</v>
      </c>
      <c r="H5" s="57">
        <v>1</v>
      </c>
      <c r="I5" s="53">
        <f>D5*(1/(1+Faktory!$D$3)^H5)</f>
        <v>-5048876.269230769</v>
      </c>
      <c r="J5" s="60">
        <f>G5*(1/(1+Faktory!$D$5)^H5)</f>
        <v>-4167326.4444444417</v>
      </c>
      <c r="K5" s="58">
        <f>J5+K4</f>
        <v>-4496769.2111111097</v>
      </c>
      <c r="L5" s="31" t="str">
        <f>IF(L4="&lt;",IF(K5&gt;0,"Rok návratu investície","&lt;"),"&gt;")</f>
        <v>&lt;</v>
      </c>
    </row>
    <row r="6" spans="1:12" ht="16">
      <c r="A6" s="33" t="s">
        <v>27</v>
      </c>
      <c r="B6" s="27">
        <f>'Prínosy - Agendové IS'!Q6-'Výdavky - Agendové IS'!T6</f>
        <v>-402514.65060000005</v>
      </c>
      <c r="C6" s="26">
        <f>'Prínosy - Agendové IS'!R6-'Výdavky - Agendové IS'!U6</f>
        <v>-6154950.9705999997</v>
      </c>
      <c r="D6" s="29">
        <f t="shared" si="1"/>
        <v>-5752436.3199999994</v>
      </c>
      <c r="E6" s="27">
        <f>'Prínosy - Agendové IS'!T6-('Výdavky - Agendové IS'!T6/1.2)</f>
        <v>-14798917.190015275</v>
      </c>
      <c r="F6" s="27">
        <f>'Prínosy - Agendové IS'!U6-('Výdavky - Agendové IS'!U6/1.2)</f>
        <v>-19592614.123348609</v>
      </c>
      <c r="G6" s="29">
        <f t="shared" si="0"/>
        <v>-4793696.9333333336</v>
      </c>
      <c r="H6" s="57">
        <v>2</v>
      </c>
      <c r="I6" s="53">
        <f>D6*(1/(1+Faktory!$D$3)^H6)</f>
        <v>-5318450.7396449689</v>
      </c>
      <c r="J6" s="60">
        <f>G6*(1/(1+Faktory!$D$5)^H6)</f>
        <v>-4348024.4293272868</v>
      </c>
      <c r="K6" s="58">
        <f t="shared" ref="K6:K13" si="2">J6+K5</f>
        <v>-8844793.6404383965</v>
      </c>
      <c r="L6" s="31" t="str">
        <f t="shared" ref="L6:L13" si="3">IF(L5="&lt;",IF(K6&gt;0,"Rok návratu investície","&lt;"),"&gt;")</f>
        <v>&lt;</v>
      </c>
    </row>
    <row r="7" spans="1:12" ht="16">
      <c r="A7" s="33" t="s">
        <v>28</v>
      </c>
      <c r="B7" s="27">
        <f>'Prínosy - Agendové IS'!Q7-'Výdavky - Agendové IS'!T7</f>
        <v>-403455.44913000008</v>
      </c>
      <c r="C7" s="26">
        <f>'Prínosy - Agendové IS'!R7-'Výdavky - Agendové IS'!U7</f>
        <v>-1385735.7234</v>
      </c>
      <c r="D7" s="29">
        <f t="shared" si="1"/>
        <v>-982280.27426999994</v>
      </c>
      <c r="E7" s="27">
        <f>'Prínosy - Agendové IS'!T7-('Výdavky - Agendové IS'!T7/1.2)</f>
        <v>-15522875.604516039</v>
      </c>
      <c r="F7" s="27">
        <f>'Prínosy - Agendové IS'!U7-('Výdavky - Agendové IS'!U7/1.2)</f>
        <v>-15006282.699865039</v>
      </c>
      <c r="G7" s="29">
        <f t="shared" si="0"/>
        <v>516592.90465099923</v>
      </c>
      <c r="H7" s="57">
        <v>3</v>
      </c>
      <c r="I7" s="53">
        <f>D7*(1/(1+Faktory!$D$3)^H7)</f>
        <v>-873243.58702029753</v>
      </c>
      <c r="J7" s="60">
        <f>G7*(1/(1+Faktory!$D$5)^H7)</f>
        <v>446252.37417211896</v>
      </c>
      <c r="K7" s="58">
        <f t="shared" si="2"/>
        <v>-8398541.2662662771</v>
      </c>
      <c r="L7" s="31" t="str">
        <f t="shared" si="3"/>
        <v>&lt;</v>
      </c>
    </row>
    <row r="8" spans="1:12" ht="16">
      <c r="A8" s="33" t="s">
        <v>29</v>
      </c>
      <c r="B8" s="27">
        <f>'Prínosy - Agendové IS'!Q8-'Výdavky - Agendové IS'!T8</f>
        <v>-404443.28758650005</v>
      </c>
      <c r="C8" s="26">
        <f>'Prínosy - Agendové IS'!R8-'Výdavky - Agendové IS'!U8</f>
        <v>-1378457.7095699999</v>
      </c>
      <c r="D8" s="29">
        <f t="shared" si="1"/>
        <v>-974014.42198349989</v>
      </c>
      <c r="E8" s="27">
        <f>'Prínosy - Agendové IS'!T8-('Výdavky - Agendové IS'!T8/1.2)</f>
        <v>-16283031.939741842</v>
      </c>
      <c r="F8" s="27">
        <f>'Prínosy - Agendové IS'!U8-('Výdavky - Agendové IS'!U8/1.2)</f>
        <v>-13506483.303686429</v>
      </c>
      <c r="G8" s="29">
        <f t="shared" si="0"/>
        <v>2776548.6360554136</v>
      </c>
      <c r="H8" s="57">
        <v>4</v>
      </c>
      <c r="I8" s="53">
        <f>D8*(1/(1+Faktory!$D$3)^H8)</f>
        <v>-832591.61003489152</v>
      </c>
      <c r="J8" s="60">
        <f>G8*(1/(1+Faktory!$D$5)^H8)</f>
        <v>2284273.4342628131</v>
      </c>
      <c r="K8" s="58">
        <f t="shared" si="2"/>
        <v>-6114267.832003464</v>
      </c>
      <c r="L8" s="31" t="str">
        <f t="shared" si="3"/>
        <v>&lt;</v>
      </c>
    </row>
    <row r="9" spans="1:12" ht="16">
      <c r="A9" s="33" t="s">
        <v>30</v>
      </c>
      <c r="B9" s="27">
        <f>'Prínosy - Agendové IS'!Q9-'Výdavky - Agendové IS'!T9</f>
        <v>-405480.51796582504</v>
      </c>
      <c r="C9" s="26">
        <f>'Prínosy - Agendové IS'!R9-'Výdavky - Agendové IS'!U9</f>
        <v>-1438790.7950484999</v>
      </c>
      <c r="D9" s="29">
        <f t="shared" si="1"/>
        <v>-1033310.2770826749</v>
      </c>
      <c r="E9" s="27">
        <f>'Prínosy - Agendové IS'!T9-('Výdavky - Agendové IS'!T9/1.2)</f>
        <v>-17081196.091728933</v>
      </c>
      <c r="F9" s="27">
        <f>'Prínosy - Agendové IS'!U9-('Výdavky - Agendové IS'!U9/1.2)</f>
        <v>-12402853.022250364</v>
      </c>
      <c r="G9" s="29">
        <f t="shared" si="0"/>
        <v>4678343.0694785696</v>
      </c>
      <c r="H9" s="57">
        <v>5</v>
      </c>
      <c r="I9" s="53">
        <f>D9*(1/(1+Faktory!$D$3)^H9)</f>
        <v>-849305.72642726684</v>
      </c>
      <c r="J9" s="60">
        <f>G9*(1/(1+Faktory!$D$5)^H9)</f>
        <v>3665604.2106528268</v>
      </c>
      <c r="K9" s="58">
        <f t="shared" si="2"/>
        <v>-2448663.6213506372</v>
      </c>
      <c r="L9" s="31" t="str">
        <f t="shared" si="3"/>
        <v>&lt;</v>
      </c>
    </row>
    <row r="10" spans="1:12" ht="16">
      <c r="A10" s="33" t="s">
        <v>31</v>
      </c>
      <c r="B10" s="27">
        <f>'Prínosy - Agendové IS'!Q10-'Výdavky - Agendové IS'!T10</f>
        <v>-406569.6098641163</v>
      </c>
      <c r="C10" s="26">
        <f>'Prínosy - Agendové IS'!R10-'Výdavky - Agendové IS'!U10</f>
        <v>-1002935.5348009251</v>
      </c>
      <c r="D10" s="29">
        <f t="shared" si="1"/>
        <v>-596365.92493680876</v>
      </c>
      <c r="E10" s="27">
        <f>'Prínosy - Agendové IS'!T10-('Výdavky - Agendové IS'!T10/1.2)</f>
        <v>-17919268.451315384</v>
      </c>
      <c r="F10" s="27">
        <f>'Prínosy - Agendové IS'!U10-('Výdavky - Agendové IS'!U10/1.2)</f>
        <v>-11785041.699300837</v>
      </c>
      <c r="G10" s="29">
        <f t="shared" si="0"/>
        <v>6134226.7520145476</v>
      </c>
      <c r="H10" s="57">
        <v>6</v>
      </c>
      <c r="I10" s="53">
        <f>D10*(1/(1+Faktory!$D$3)^H10)</f>
        <v>-471316.6531280537</v>
      </c>
      <c r="J10" s="60">
        <f>G10*(1/(1+Faktory!$D$5)^H10)</f>
        <v>4577454.4488135474</v>
      </c>
      <c r="K10" s="58">
        <f t="shared" si="2"/>
        <v>2128790.8274629102</v>
      </c>
      <c r="L10" s="31" t="str">
        <f t="shared" si="3"/>
        <v>Rok návratu investície</v>
      </c>
    </row>
    <row r="11" spans="1:12" ht="16">
      <c r="A11" s="33" t="s">
        <v>32</v>
      </c>
      <c r="B11" s="27">
        <f>'Prínosy - Agendové IS'!Q11-'Výdavky - Agendové IS'!T11</f>
        <v>-407713.15635732212</v>
      </c>
      <c r="C11" s="26">
        <f>'Prínosy - Agendové IS'!R11-'Výdavky - Agendové IS'!U11</f>
        <v>-956692.51154097123</v>
      </c>
      <c r="D11" s="29">
        <f t="shared" si="1"/>
        <v>-548979.35518364911</v>
      </c>
      <c r="E11" s="27">
        <f>'Prínosy - Agendové IS'!T11-('Výdavky - Agendové IS'!T11/1.2)</f>
        <v>-18799244.428881146</v>
      </c>
      <c r="F11" s="27">
        <f>'Prínosy - Agendové IS'!U11-('Výdavky - Agendové IS'!U11/1.2)</f>
        <v>-12293968.950932549</v>
      </c>
      <c r="G11" s="29">
        <f t="shared" si="0"/>
        <v>6505275.4779485967</v>
      </c>
      <c r="H11" s="57">
        <v>7</v>
      </c>
      <c r="I11" s="53">
        <f>D11*(1/(1+Faktory!$D$3)^H11)</f>
        <v>-417179.19108423742</v>
      </c>
      <c r="J11" s="60">
        <f>G11*(1/(1+Faktory!$D$5)^H11)</f>
        <v>4623177.8295313707</v>
      </c>
      <c r="K11" s="58">
        <f t="shared" si="2"/>
        <v>6751968.6569942813</v>
      </c>
      <c r="L11" s="31" t="str">
        <f t="shared" si="3"/>
        <v>&gt;</v>
      </c>
    </row>
    <row r="12" spans="1:12" ht="16">
      <c r="A12" s="33" t="s">
        <v>33</v>
      </c>
      <c r="B12" s="27">
        <f>'Prínosy - Agendové IS'!Q12-'Výdavky - Agendové IS'!T12</f>
        <v>-408913.88017518824</v>
      </c>
      <c r="C12" s="26">
        <f>'Prínosy - Agendové IS'!R12-'Výdavky - Agendové IS'!U12</f>
        <v>-1049462.3371180198</v>
      </c>
      <c r="D12" s="29">
        <f t="shared" si="1"/>
        <v>-640548.45694283163</v>
      </c>
      <c r="E12" s="27">
        <f>'Prínosy - Agendové IS'!T12-('Výdavky - Agendové IS'!T12/1.2)</f>
        <v>-19723219.205325209</v>
      </c>
      <c r="F12" s="27">
        <f>'Prínosy - Agendové IS'!U12-('Výdavky - Agendové IS'!U12/1.2)</f>
        <v>-12946113.398479175</v>
      </c>
      <c r="G12" s="29">
        <f t="shared" si="0"/>
        <v>6777105.8068460338</v>
      </c>
      <c r="H12" s="57">
        <v>8</v>
      </c>
      <c r="I12" s="53">
        <f>D12*(1/(1+Faktory!$D$3)^H12)</f>
        <v>-468042.48331726203</v>
      </c>
      <c r="J12" s="60">
        <f>G12*(1/(1+Faktory!$D$5)^H12)</f>
        <v>4587011.9707065811</v>
      </c>
      <c r="K12" s="58">
        <f t="shared" si="2"/>
        <v>11338980.627700862</v>
      </c>
      <c r="L12" s="31" t="str">
        <f t="shared" si="3"/>
        <v>&gt;</v>
      </c>
    </row>
    <row r="13" spans="1:12" ht="17" thickBot="1">
      <c r="A13" s="33" t="s">
        <v>34</v>
      </c>
      <c r="B13" s="48">
        <f>'Prínosy - Agendové IS'!Q13-'Výdavky - Agendové IS'!T13</f>
        <v>-410174.64018394763</v>
      </c>
      <c r="C13" s="44">
        <f>'Prínosy - Agendové IS'!R13-'Výdavky - Agendové IS'!U13</f>
        <v>-1388645.6539739207</v>
      </c>
      <c r="D13" s="35">
        <f t="shared" si="1"/>
        <v>-978471.01378997311</v>
      </c>
      <c r="E13" s="27">
        <f>'Prínosy - Agendové IS'!T13-('Výdavky - Agendové IS'!T13/1.2)</f>
        <v>-20693392.720591471</v>
      </c>
      <c r="F13" s="27">
        <f>'Prínosy - Agendové IS'!U13-('Výdavky - Agendové IS'!U13/1.2)</f>
        <v>-13832344.235069802</v>
      </c>
      <c r="G13" s="35">
        <f t="shared" si="0"/>
        <v>6861048.4855216686</v>
      </c>
      <c r="H13" s="57">
        <v>9</v>
      </c>
      <c r="I13" s="54">
        <f>D13*(1/(1+Faktory!$D$3)^H13)</f>
        <v>-687460.75543720601</v>
      </c>
      <c r="J13" s="61">
        <f>G13*(1/(1+Faktory!$D$5)^H13)</f>
        <v>4422693.0283698821</v>
      </c>
      <c r="K13" s="58">
        <f t="shared" si="2"/>
        <v>15761673.656070743</v>
      </c>
      <c r="L13" s="31" t="str">
        <f t="shared" si="3"/>
        <v>&gt;</v>
      </c>
    </row>
    <row r="14" spans="1:12" ht="16" thickBot="1">
      <c r="A14" s="63" t="s">
        <v>35</v>
      </c>
      <c r="B14" s="45">
        <f t="shared" ref="B14:G14" si="4">SUM(B4:B13)</f>
        <v>-4051649.1638628994</v>
      </c>
      <c r="C14" s="46">
        <f t="shared" si="4"/>
        <v>-21204217.848052338</v>
      </c>
      <c r="D14" s="46">
        <f t="shared" si="4"/>
        <v>-17152568.684189439</v>
      </c>
      <c r="E14" s="46">
        <f t="shared" si="4"/>
        <v>-168383359.98044306</v>
      </c>
      <c r="F14" s="46">
        <f t="shared" si="4"/>
        <v>-143633051.31459385</v>
      </c>
      <c r="G14" s="47">
        <f t="shared" si="4"/>
        <v>24750308.665849164</v>
      </c>
      <c r="H14" s="64" t="s">
        <v>35</v>
      </c>
      <c r="I14" s="195">
        <f>SUM(I4:I13)</f>
        <v>-15361798.335324954</v>
      </c>
      <c r="J14" s="196">
        <f>SUM(J4:J13)</f>
        <v>15761673.656070743</v>
      </c>
      <c r="K14" s="7"/>
      <c r="L14" s="7"/>
    </row>
    <row r="16" spans="1:12" ht="16" thickBot="1">
      <c r="H16" s="108" t="s">
        <v>180</v>
      </c>
      <c r="J16" s="206" t="s">
        <v>169</v>
      </c>
      <c r="K16" s="206" t="s">
        <v>178</v>
      </c>
    </row>
    <row r="17" spans="5:11" s="147" customFormat="1" ht="16" thickBot="1">
      <c r="H17" s="200" t="s">
        <v>122</v>
      </c>
      <c r="I17" s="202" t="s">
        <v>175</v>
      </c>
      <c r="J17" s="203">
        <f>'Prínosy - Agendové IS'!V15/('Výdavky - Agendové IS'!V15/1.2)</f>
        <v>2.2632347415379148</v>
      </c>
      <c r="K17" s="207">
        <v>1</v>
      </c>
    </row>
    <row r="18" spans="5:11" s="147" customFormat="1" ht="14" thickBot="1">
      <c r="H18" s="201" t="s">
        <v>172</v>
      </c>
      <c r="I18" s="202" t="s">
        <v>176</v>
      </c>
      <c r="J18" s="204" t="s">
        <v>351</v>
      </c>
      <c r="K18" s="208" t="s">
        <v>179</v>
      </c>
    </row>
    <row r="19" spans="5:11" s="147" customFormat="1" ht="25" thickBot="1">
      <c r="E19" s="197"/>
      <c r="H19" s="201" t="s">
        <v>173</v>
      </c>
      <c r="I19" s="202" t="s">
        <v>177</v>
      </c>
      <c r="J19" s="204">
        <f>IRR($G$4:$G$13,0.01)</f>
        <v>0.2880848125715576</v>
      </c>
      <c r="K19" s="208">
        <v>0.05</v>
      </c>
    </row>
    <row r="20" spans="5:11" ht="16" thickBot="1">
      <c r="H20" s="198"/>
      <c r="I20" s="199"/>
      <c r="J20" s="198"/>
      <c r="K20" s="209"/>
    </row>
    <row r="21" spans="5:11" s="147" customFormat="1" ht="25" thickBot="1">
      <c r="H21" s="201" t="s">
        <v>174</v>
      </c>
      <c r="I21" s="202" t="s">
        <v>364</v>
      </c>
      <c r="J21" s="205">
        <f>I14</f>
        <v>-15361798.335324954</v>
      </c>
      <c r="K21" s="210" t="s">
        <v>179</v>
      </c>
    </row>
    <row r="22" spans="5:11" s="147" customFormat="1" ht="25" thickBot="1">
      <c r="H22" s="201" t="s">
        <v>73</v>
      </c>
      <c r="I22" s="202" t="s">
        <v>363</v>
      </c>
      <c r="J22" s="205">
        <f>J14</f>
        <v>15761673.656070743</v>
      </c>
      <c r="K22" s="210">
        <v>0</v>
      </c>
    </row>
  </sheetData>
  <mergeCells count="6">
    <mergeCell ref="K3:L3"/>
    <mergeCell ref="B1:G1"/>
    <mergeCell ref="H1:L1"/>
    <mergeCell ref="B2:D2"/>
    <mergeCell ref="E2:G2"/>
    <mergeCell ref="K2:L2"/>
  </mergeCells>
  <conditionalFormatting sqref="L4:L13">
    <cfRule type="cellIs" dxfId="2" priority="1" stopIfTrue="1" operator="equal">
      <formula>"Rok návratu investície"</formula>
    </cfRule>
  </conditionalFormatting>
  <pageMargins left="0.7" right="0.7" top="0.75" bottom="0.75" header="0.3" footer="0.3"/>
  <pageSetup paperSize="9" scale="44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R53"/>
  <sheetViews>
    <sheetView view="pageBreakPreview" zoomScale="60" zoomScaleNormal="80" workbookViewId="0"/>
  </sheetViews>
  <sheetFormatPr baseColWidth="10" defaultColWidth="8.83203125" defaultRowHeight="15"/>
  <cols>
    <col min="1" max="1" width="7.83203125" style="62" customWidth="1"/>
    <col min="2" max="2" width="12.6640625" style="62" customWidth="1"/>
    <col min="3" max="3" width="14" style="62" customWidth="1"/>
    <col min="4" max="4" width="9.5" style="62" customWidth="1"/>
    <col min="5" max="5" width="11.83203125" style="62" customWidth="1"/>
    <col min="6" max="6" width="11.6640625" style="62" customWidth="1"/>
    <col min="7" max="7" width="9.6640625" customWidth="1"/>
    <col min="8" max="8" width="11.5" customWidth="1"/>
    <col min="9" max="9" width="10.83203125" customWidth="1"/>
    <col min="10" max="10" width="9.5" customWidth="1"/>
    <col min="11" max="11" width="12.6640625" customWidth="1"/>
    <col min="12" max="12" width="11.5" customWidth="1"/>
    <col min="13" max="13" width="10.5" customWidth="1"/>
    <col min="14" max="14" width="13.33203125" customWidth="1"/>
    <col min="15" max="15" width="11.33203125" customWidth="1"/>
    <col min="16" max="16" width="9.6640625" customWidth="1"/>
    <col min="17" max="17" width="14.6640625" customWidth="1"/>
    <col min="18" max="18" width="15.6640625" customWidth="1"/>
  </cols>
  <sheetData>
    <row r="2" spans="1:18" ht="16">
      <c r="A2" s="238" t="s">
        <v>122</v>
      </c>
      <c r="B2" s="239">
        <f>'CBA - Agendové IS'!J17</f>
        <v>2.2632347415379148</v>
      </c>
    </row>
    <row r="4" spans="1:18">
      <c r="A4" s="229"/>
    </row>
    <row r="5" spans="1:18" ht="30" customHeight="1">
      <c r="A5" s="229"/>
      <c r="B5" s="931" t="s">
        <v>199</v>
      </c>
      <c r="C5" s="932"/>
      <c r="D5" s="247"/>
      <c r="E5" s="931" t="s">
        <v>200</v>
      </c>
      <c r="F5" s="932"/>
      <c r="H5" s="929" t="s">
        <v>195</v>
      </c>
      <c r="I5" s="930"/>
      <c r="J5" s="62"/>
      <c r="K5" s="931" t="s">
        <v>198</v>
      </c>
      <c r="L5" s="932"/>
      <c r="N5" s="929" t="s">
        <v>196</v>
      </c>
      <c r="O5" s="930"/>
      <c r="Q5" s="929" t="s">
        <v>197</v>
      </c>
      <c r="R5" s="930"/>
    </row>
    <row r="6" spans="1:18" ht="16">
      <c r="A6" s="229"/>
      <c r="B6" s="242" t="s">
        <v>12</v>
      </c>
      <c r="C6" s="241" t="s">
        <v>122</v>
      </c>
      <c r="D6" s="248"/>
      <c r="E6" s="242" t="s">
        <v>12</v>
      </c>
      <c r="F6" s="241" t="s">
        <v>122</v>
      </c>
      <c r="H6" s="242" t="s">
        <v>12</v>
      </c>
      <c r="I6" s="241" t="s">
        <v>122</v>
      </c>
      <c r="J6" s="62"/>
      <c r="K6" s="242" t="s">
        <v>12</v>
      </c>
      <c r="L6" s="241" t="s">
        <v>122</v>
      </c>
      <c r="N6" s="243" t="s">
        <v>12</v>
      </c>
      <c r="O6" s="244" t="s">
        <v>122</v>
      </c>
      <c r="Q6" s="243" t="s">
        <v>12</v>
      </c>
      <c r="R6" s="244" t="s">
        <v>122</v>
      </c>
    </row>
    <row r="7" spans="1:18" ht="15" customHeight="1">
      <c r="A7" s="229"/>
      <c r="B7" s="234">
        <v>0</v>
      </c>
      <c r="C7" s="225">
        <f>B2</f>
        <v>2.2632347415379148</v>
      </c>
      <c r="D7" s="245"/>
      <c r="E7" s="234">
        <v>0</v>
      </c>
      <c r="F7" s="225">
        <f>B2</f>
        <v>2.2632347415379148</v>
      </c>
      <c r="H7" s="234">
        <v>0</v>
      </c>
      <c r="I7" s="225">
        <f>B2</f>
        <v>2.2632347415379148</v>
      </c>
      <c r="J7" s="62"/>
      <c r="K7" s="234">
        <v>0</v>
      </c>
      <c r="L7" s="225">
        <f>B2</f>
        <v>2.2632347415379148</v>
      </c>
      <c r="N7" s="236">
        <v>0</v>
      </c>
      <c r="O7" s="227">
        <f>B2</f>
        <v>2.2632347415379148</v>
      </c>
      <c r="Q7" s="236">
        <v>0</v>
      </c>
      <c r="R7" s="227">
        <f>B2</f>
        <v>2.2632347415379148</v>
      </c>
    </row>
    <row r="8" spans="1:18">
      <c r="A8" s="229"/>
      <c r="B8" s="234">
        <v>0.1</v>
      </c>
      <c r="C8" s="230">
        <f t="dataTable" ref="C8:C17" dt2D="0" dtr="0" r1="B7"/>
        <v>2.0182294115575394</v>
      </c>
      <c r="D8" s="246"/>
      <c r="E8" s="234">
        <v>0.1</v>
      </c>
      <c r="F8" s="230">
        <f t="dataTable" ref="F8:F17" dt2D="0" dtr="0" r1="E7" ca="1"/>
        <v>2.1105693723277272</v>
      </c>
      <c r="H8" s="234">
        <v>-0.1</v>
      </c>
      <c r="I8" s="230">
        <f t="dataTable" ref="I8:I17" dt2D="0" dtr="0" r1="H7" ca="1"/>
        <v>2.2632347415379148</v>
      </c>
      <c r="J8" s="62"/>
      <c r="K8" s="234">
        <v>-0.1</v>
      </c>
      <c r="L8" s="230">
        <f t="dataTable" ref="L8:L17" dt2D="0" dtr="0" r1="K7" ca="1"/>
        <v>3.0883311389645858</v>
      </c>
      <c r="N8" s="236">
        <v>-0.1</v>
      </c>
      <c r="O8" s="232">
        <f t="dataTable" ref="O8:O17" dt2D="0" dtr="0" r1="N7" ca="1"/>
        <v>2.0369112673841232</v>
      </c>
      <c r="Q8" s="236">
        <v>-0.1</v>
      </c>
      <c r="R8" s="232">
        <f t="dataTable" ref="R8:R17" dt2D="0" dtr="0" r1="Q7" ca="1"/>
        <v>2.2632347415379148</v>
      </c>
    </row>
    <row r="9" spans="1:18">
      <c r="A9" s="228"/>
      <c r="B9" s="234">
        <v>0.2</v>
      </c>
      <c r="C9" s="230">
        <v>1.8210884087605328</v>
      </c>
      <c r="D9" s="246"/>
      <c r="E9" s="234">
        <v>0.2</v>
      </c>
      <c r="F9" s="230">
        <v>1.9771984390525306</v>
      </c>
      <c r="H9" s="234">
        <v>-0.2</v>
      </c>
      <c r="I9" s="230">
        <v>2.2632347415379148</v>
      </c>
      <c r="J9" s="62"/>
      <c r="K9" s="234">
        <v>-0.2</v>
      </c>
      <c r="L9" s="230">
        <v>3.913427536391255</v>
      </c>
      <c r="N9" s="236">
        <v>-0.2</v>
      </c>
      <c r="O9" s="232">
        <v>1.810587793230332</v>
      </c>
      <c r="Q9" s="236">
        <v>-0.2</v>
      </c>
      <c r="R9" s="232">
        <v>2.2632347415379148</v>
      </c>
    </row>
    <row r="10" spans="1:18">
      <c r="A10" s="228"/>
      <c r="B10" s="234">
        <v>0.3</v>
      </c>
      <c r="C10" s="230">
        <v>1.6590337055114341</v>
      </c>
      <c r="D10" s="246"/>
      <c r="E10" s="234">
        <v>0.3</v>
      </c>
      <c r="F10" s="230">
        <v>1.8596815869204757</v>
      </c>
      <c r="H10" s="234">
        <v>-0.3</v>
      </c>
      <c r="I10" s="230">
        <v>2.2632347415379148</v>
      </c>
      <c r="J10" s="62"/>
      <c r="K10" s="234">
        <v>-0.3</v>
      </c>
      <c r="L10" s="230">
        <v>4.7385239338179277</v>
      </c>
      <c r="N10" s="236">
        <v>-0.3</v>
      </c>
      <c r="O10" s="232">
        <v>1.5842643190765406</v>
      </c>
      <c r="Q10" s="236">
        <v>-0.3</v>
      </c>
      <c r="R10" s="232">
        <v>2.2632347415379148</v>
      </c>
    </row>
    <row r="11" spans="1:18">
      <c r="A11" s="228"/>
      <c r="B11" s="234">
        <v>0.4</v>
      </c>
      <c r="C11" s="230">
        <v>1.5234639560572654</v>
      </c>
      <c r="D11" s="246"/>
      <c r="E11" s="234">
        <v>0.4</v>
      </c>
      <c r="F11" s="230">
        <v>1.7553504985942658</v>
      </c>
      <c r="H11" s="234">
        <v>-0.4</v>
      </c>
      <c r="I11" s="230">
        <v>2.2632347415379148</v>
      </c>
      <c r="J11" s="62"/>
      <c r="K11" s="234">
        <v>-0.4</v>
      </c>
      <c r="L11" s="230">
        <v>5.5636203312445973</v>
      </c>
      <c r="N11" s="236">
        <v>-0.4</v>
      </c>
      <c r="O11" s="232">
        <v>1.3579408449227488</v>
      </c>
      <c r="Q11" s="236">
        <v>-0.4</v>
      </c>
      <c r="R11" s="232">
        <v>2.2632347415379148</v>
      </c>
    </row>
    <row r="12" spans="1:18">
      <c r="A12" s="228"/>
      <c r="B12" s="234">
        <v>0.5</v>
      </c>
      <c r="C12" s="230">
        <v>1.4083769008899167</v>
      </c>
      <c r="D12" s="246"/>
      <c r="E12" s="234">
        <v>0.5</v>
      </c>
      <c r="F12" s="230">
        <v>1.6621038356676681</v>
      </c>
      <c r="H12" s="234">
        <v>-0.5</v>
      </c>
      <c r="I12" s="230">
        <v>2.2632347415379148</v>
      </c>
      <c r="J12" s="62"/>
      <c r="K12" s="234">
        <v>-0.5</v>
      </c>
      <c r="L12" s="230">
        <v>6.3887167286712696</v>
      </c>
      <c r="N12" s="236">
        <v>-0.5</v>
      </c>
      <c r="O12" s="232">
        <v>1.1316173707689579</v>
      </c>
      <c r="Q12" s="236">
        <v>-0.5</v>
      </c>
      <c r="R12" s="232">
        <v>2.2632347415379148</v>
      </c>
    </row>
    <row r="13" spans="1:18">
      <c r="A13" s="228"/>
      <c r="B13" s="234">
        <v>0.6</v>
      </c>
      <c r="C13" s="230">
        <v>1.3094566054711008</v>
      </c>
      <c r="D13" s="246"/>
      <c r="E13" s="234">
        <v>0.6</v>
      </c>
      <c r="F13" s="230">
        <v>1.5782642413311712</v>
      </c>
      <c r="H13" s="234">
        <v>-0.6</v>
      </c>
      <c r="I13" s="230">
        <v>2.2632347415379148</v>
      </c>
      <c r="J13" s="62"/>
      <c r="K13" s="234">
        <v>-0.6</v>
      </c>
      <c r="L13" s="230">
        <v>7.2138131260979392</v>
      </c>
      <c r="N13" s="236">
        <v>-0.6</v>
      </c>
      <c r="O13" s="232">
        <v>0.90529389661516568</v>
      </c>
      <c r="Q13" s="236">
        <v>-0.6</v>
      </c>
      <c r="R13" s="232">
        <v>2.2632347415379148</v>
      </c>
    </row>
    <row r="14" spans="1:18">
      <c r="A14" s="224"/>
      <c r="B14" s="234">
        <v>0.7</v>
      </c>
      <c r="C14" s="230">
        <v>1.223520112940939</v>
      </c>
      <c r="D14" s="246"/>
      <c r="E14" s="234">
        <v>0.7</v>
      </c>
      <c r="F14" s="230">
        <v>1.5024765431302691</v>
      </c>
      <c r="H14" s="234">
        <v>-0.7</v>
      </c>
      <c r="I14" s="230">
        <v>2.2632347415379148</v>
      </c>
      <c r="J14" s="62"/>
      <c r="K14" s="234">
        <v>-0.7</v>
      </c>
      <c r="L14" s="230">
        <v>8.0389095235246089</v>
      </c>
      <c r="N14" s="236">
        <v>-0.7</v>
      </c>
      <c r="O14" s="232">
        <v>0.67897042246137473</v>
      </c>
      <c r="Q14" s="236">
        <v>-0.7</v>
      </c>
      <c r="R14" s="232">
        <v>2.2632347415379148</v>
      </c>
    </row>
    <row r="15" spans="1:18">
      <c r="A15" s="224"/>
      <c r="B15" s="234">
        <v>0.8</v>
      </c>
      <c r="C15" s="230">
        <v>1.1481685670598096</v>
      </c>
      <c r="D15" s="246"/>
      <c r="E15" s="234">
        <v>0.8</v>
      </c>
      <c r="F15" s="230">
        <v>1.4336339414663175</v>
      </c>
      <c r="H15" s="234">
        <v>-0.8</v>
      </c>
      <c r="I15" s="230">
        <v>2.2632347415379148</v>
      </c>
      <c r="J15" s="62"/>
      <c r="K15" s="234">
        <v>-0.8</v>
      </c>
      <c r="L15" s="230">
        <v>8.864005920951282</v>
      </c>
      <c r="N15" s="236">
        <v>-0.8</v>
      </c>
      <c r="O15" s="232">
        <v>0.45264694830758367</v>
      </c>
      <c r="Q15" s="236">
        <v>-0.8</v>
      </c>
      <c r="R15" s="232">
        <v>2.2632347415379148</v>
      </c>
    </row>
    <row r="16" spans="1:18">
      <c r="A16" s="224"/>
      <c r="B16" s="234">
        <v>0.9</v>
      </c>
      <c r="C16" s="230">
        <v>1.0815597717470089</v>
      </c>
      <c r="D16" s="246"/>
      <c r="E16" s="234">
        <v>0.9</v>
      </c>
      <c r="F16" s="230">
        <v>1.3708236010645842</v>
      </c>
      <c r="H16" s="234">
        <v>-0.9</v>
      </c>
      <c r="I16" s="230">
        <v>2.2632347415379148</v>
      </c>
      <c r="J16" s="62"/>
      <c r="K16" s="234">
        <v>-0.9</v>
      </c>
      <c r="L16" s="230">
        <v>9.6891023183779517</v>
      </c>
      <c r="N16" s="236">
        <v>-0.9</v>
      </c>
      <c r="O16" s="232">
        <v>0.22632347415379234</v>
      </c>
      <c r="Q16" s="236">
        <v>-0.9</v>
      </c>
      <c r="R16" s="232">
        <v>2.2632347415379148</v>
      </c>
    </row>
    <row r="17" spans="1:18">
      <c r="A17" s="224"/>
      <c r="B17" s="235">
        <v>1</v>
      </c>
      <c r="C17" s="231">
        <v>1.0222555768498054</v>
      </c>
      <c r="D17" s="246"/>
      <c r="E17" s="235">
        <v>1</v>
      </c>
      <c r="F17" s="231">
        <v>1.3132859445966045</v>
      </c>
      <c r="H17" s="235">
        <v>-1</v>
      </c>
      <c r="I17" s="231">
        <v>2.2632347415379148</v>
      </c>
      <c r="J17" s="62"/>
      <c r="K17" s="235">
        <v>-1</v>
      </c>
      <c r="L17" s="231">
        <v>10.514198715804623</v>
      </c>
      <c r="N17" s="237">
        <v>-1</v>
      </c>
      <c r="O17" s="233">
        <v>0</v>
      </c>
      <c r="Q17" s="237">
        <v>-1</v>
      </c>
      <c r="R17" s="233">
        <v>2.2632347415379148</v>
      </c>
    </row>
    <row r="18" spans="1:18">
      <c r="A18" s="228"/>
      <c r="B18" s="229"/>
      <c r="C18" s="229"/>
      <c r="D18" s="229"/>
      <c r="E18" s="229"/>
      <c r="F18" s="229"/>
      <c r="N18" s="240"/>
    </row>
    <row r="19" spans="1:18">
      <c r="A19" s="228"/>
      <c r="B19" s="229"/>
      <c r="C19" s="229"/>
      <c r="D19" s="229"/>
      <c r="E19" s="229"/>
      <c r="F19" s="229"/>
    </row>
    <row r="20" spans="1:18">
      <c r="A20" s="229"/>
      <c r="B20" s="229"/>
      <c r="C20" s="229"/>
      <c r="D20" s="229"/>
      <c r="E20" s="229"/>
      <c r="F20" s="229"/>
    </row>
    <row r="25" spans="1:18" ht="18.75" customHeight="1">
      <c r="B25" s="229"/>
      <c r="C25" s="229"/>
      <c r="D25" s="923" t="s">
        <v>197</v>
      </c>
      <c r="E25" s="924"/>
      <c r="F25" s="924"/>
      <c r="G25" s="924"/>
      <c r="H25" s="924"/>
      <c r="I25" s="924"/>
      <c r="J25" s="924"/>
      <c r="K25" s="924"/>
      <c r="L25" s="924"/>
      <c r="M25" s="924"/>
      <c r="N25" s="925"/>
    </row>
    <row r="26" spans="1:18">
      <c r="B26" s="229"/>
      <c r="C26" s="249">
        <f>B2</f>
        <v>2.2632347415379148</v>
      </c>
      <c r="D26" s="255">
        <v>0</v>
      </c>
      <c r="E26" s="252">
        <v>-0.1</v>
      </c>
      <c r="F26" s="252">
        <v>-0.2</v>
      </c>
      <c r="G26" s="252">
        <v>-0.3</v>
      </c>
      <c r="H26" s="252">
        <v>-0.4</v>
      </c>
      <c r="I26" s="252">
        <v>-0.5</v>
      </c>
      <c r="J26" s="252">
        <v>-0.6</v>
      </c>
      <c r="K26" s="252">
        <v>-0.7</v>
      </c>
      <c r="L26" s="252">
        <v>-0.8</v>
      </c>
      <c r="M26" s="252">
        <v>-0.9</v>
      </c>
      <c r="N26" s="256">
        <v>-1</v>
      </c>
    </row>
    <row r="27" spans="1:18" ht="14.25" customHeight="1">
      <c r="B27" s="926" t="s">
        <v>196</v>
      </c>
      <c r="C27" s="257">
        <v>0</v>
      </c>
      <c r="D27" s="246">
        <f t="dataTable" ref="D27:N37" dt2D="1" dtr="1" r1="Q7" r2="N7" ca="1"/>
        <v>2.2632347415379148</v>
      </c>
      <c r="E27" s="246">
        <v>2.2632347415379148</v>
      </c>
      <c r="F27" s="246">
        <v>2.2632347415379148</v>
      </c>
      <c r="G27" s="251">
        <v>2.2632347415379148</v>
      </c>
      <c r="H27" s="251">
        <v>2.2632347415379148</v>
      </c>
      <c r="I27" s="251">
        <v>2.2632347415379148</v>
      </c>
      <c r="J27" s="251">
        <v>2.2632347415379148</v>
      </c>
      <c r="K27" s="251">
        <v>2.2632347415379148</v>
      </c>
      <c r="L27" s="251">
        <v>2.2632347415379148</v>
      </c>
      <c r="M27" s="251">
        <v>2.2632347415379148</v>
      </c>
      <c r="N27" s="232">
        <v>2.2632347415379148</v>
      </c>
    </row>
    <row r="28" spans="1:18">
      <c r="B28" s="927"/>
      <c r="C28" s="250">
        <v>-0.1</v>
      </c>
      <c r="D28" s="246">
        <v>2.0369112673841232</v>
      </c>
      <c r="E28" s="246">
        <v>2.0369112673841232</v>
      </c>
      <c r="F28" s="246">
        <v>2.0369112673841232</v>
      </c>
      <c r="G28" s="251">
        <v>2.0369112673841232</v>
      </c>
      <c r="H28" s="251">
        <v>2.0369112673841232</v>
      </c>
      <c r="I28" s="251">
        <v>2.0369112673841232</v>
      </c>
      <c r="J28" s="251">
        <v>2.0369112673841232</v>
      </c>
      <c r="K28" s="251">
        <v>2.0369112673841232</v>
      </c>
      <c r="L28" s="251">
        <v>2.0369112673841232</v>
      </c>
      <c r="M28" s="251">
        <v>2.0369112673841232</v>
      </c>
      <c r="N28" s="232">
        <v>2.0369112673841232</v>
      </c>
    </row>
    <row r="29" spans="1:18">
      <c r="B29" s="927"/>
      <c r="C29" s="250">
        <v>-0.2</v>
      </c>
      <c r="D29" s="246">
        <v>1.810587793230332</v>
      </c>
      <c r="E29" s="246">
        <v>1.810587793230332</v>
      </c>
      <c r="F29" s="246">
        <v>1.810587793230332</v>
      </c>
      <c r="G29" s="251">
        <v>1.810587793230332</v>
      </c>
      <c r="H29" s="251">
        <v>1.810587793230332</v>
      </c>
      <c r="I29" s="251">
        <v>1.810587793230332</v>
      </c>
      <c r="J29" s="251">
        <v>1.810587793230332</v>
      </c>
      <c r="K29" s="251">
        <v>1.810587793230332</v>
      </c>
      <c r="L29" s="251">
        <v>1.810587793230332</v>
      </c>
      <c r="M29" s="251">
        <v>1.810587793230332</v>
      </c>
      <c r="N29" s="232">
        <v>1.810587793230332</v>
      </c>
    </row>
    <row r="30" spans="1:18">
      <c r="B30" s="927"/>
      <c r="C30" s="250">
        <v>-0.3</v>
      </c>
      <c r="D30" s="246">
        <v>1.5842643190765406</v>
      </c>
      <c r="E30" s="246">
        <v>1.5842643190765406</v>
      </c>
      <c r="F30" s="246">
        <v>1.5842643190765406</v>
      </c>
      <c r="G30" s="251">
        <v>1.5842643190765406</v>
      </c>
      <c r="H30" s="251">
        <v>1.5842643190765406</v>
      </c>
      <c r="I30" s="251">
        <v>1.5842643190765406</v>
      </c>
      <c r="J30" s="251">
        <v>1.5842643190765406</v>
      </c>
      <c r="K30" s="251">
        <v>1.5842643190765406</v>
      </c>
      <c r="L30" s="251">
        <v>1.5842643190765406</v>
      </c>
      <c r="M30" s="251">
        <v>1.5842643190765406</v>
      </c>
      <c r="N30" s="232">
        <v>1.5842643190765406</v>
      </c>
    </row>
    <row r="31" spans="1:18">
      <c r="B31" s="927"/>
      <c r="C31" s="250">
        <v>-0.4</v>
      </c>
      <c r="D31" s="246">
        <v>1.3579408449227488</v>
      </c>
      <c r="E31" s="246">
        <v>1.3579408449227488</v>
      </c>
      <c r="F31" s="246">
        <v>1.3579408449227488</v>
      </c>
      <c r="G31" s="251">
        <v>1.3579408449227488</v>
      </c>
      <c r="H31" s="251">
        <v>1.3579408449227488</v>
      </c>
      <c r="I31" s="251">
        <v>1.3579408449227488</v>
      </c>
      <c r="J31" s="251">
        <v>1.3579408449227488</v>
      </c>
      <c r="K31" s="251">
        <v>1.3579408449227488</v>
      </c>
      <c r="L31" s="251">
        <v>1.3579408449227488</v>
      </c>
      <c r="M31" s="251">
        <v>1.3579408449227488</v>
      </c>
      <c r="N31" s="232">
        <v>1.3579408449227488</v>
      </c>
    </row>
    <row r="32" spans="1:18">
      <c r="B32" s="927"/>
      <c r="C32" s="250">
        <v>-0.5</v>
      </c>
      <c r="D32" s="246">
        <v>1.1316173707689579</v>
      </c>
      <c r="E32" s="246">
        <v>1.1316173707689579</v>
      </c>
      <c r="F32" s="246">
        <v>1.1316173707689579</v>
      </c>
      <c r="G32" s="251">
        <v>1.1316173707689579</v>
      </c>
      <c r="H32" s="251">
        <v>1.1316173707689579</v>
      </c>
      <c r="I32" s="251">
        <v>1.1316173707689579</v>
      </c>
      <c r="J32" s="251">
        <v>1.1316173707689579</v>
      </c>
      <c r="K32" s="251">
        <v>1.1316173707689579</v>
      </c>
      <c r="L32" s="251">
        <v>1.1316173707689579</v>
      </c>
      <c r="M32" s="251">
        <v>1.1316173707689579</v>
      </c>
      <c r="N32" s="232">
        <v>1.1316173707689579</v>
      </c>
    </row>
    <row r="33" spans="2:14">
      <c r="B33" s="927"/>
      <c r="C33" s="250">
        <v>-0.6</v>
      </c>
      <c r="D33" s="246">
        <v>0.90529389661516568</v>
      </c>
      <c r="E33" s="246">
        <v>0.90529389661516568</v>
      </c>
      <c r="F33" s="246">
        <v>0.90529389661516568</v>
      </c>
      <c r="G33" s="251">
        <v>0.90529389661516568</v>
      </c>
      <c r="H33" s="251">
        <v>0.90529389661516568</v>
      </c>
      <c r="I33" s="251">
        <v>0.90529389661516568</v>
      </c>
      <c r="J33" s="251">
        <v>0.90529389661516568</v>
      </c>
      <c r="K33" s="251">
        <v>0.90529389661516568</v>
      </c>
      <c r="L33" s="251">
        <v>0.90529389661516568</v>
      </c>
      <c r="M33" s="251">
        <v>0.90529389661516568</v>
      </c>
      <c r="N33" s="232">
        <v>0.90529389661516568</v>
      </c>
    </row>
    <row r="34" spans="2:14">
      <c r="B34" s="927"/>
      <c r="C34" s="250">
        <v>-0.7</v>
      </c>
      <c r="D34" s="246">
        <v>0.67897042246137473</v>
      </c>
      <c r="E34" s="246">
        <v>0.67897042246137473</v>
      </c>
      <c r="F34" s="246">
        <v>0.67897042246137473</v>
      </c>
      <c r="G34" s="251">
        <v>0.67897042246137473</v>
      </c>
      <c r="H34" s="251">
        <v>0.67897042246137473</v>
      </c>
      <c r="I34" s="251">
        <v>0.67897042246137473</v>
      </c>
      <c r="J34" s="251">
        <v>0.67897042246137473</v>
      </c>
      <c r="K34" s="251">
        <v>0.67897042246137473</v>
      </c>
      <c r="L34" s="251">
        <v>0.67897042246137473</v>
      </c>
      <c r="M34" s="251">
        <v>0.67897042246137473</v>
      </c>
      <c r="N34" s="232">
        <v>0.67897042246137473</v>
      </c>
    </row>
    <row r="35" spans="2:14">
      <c r="B35" s="927"/>
      <c r="C35" s="250">
        <v>-0.8</v>
      </c>
      <c r="D35" s="246">
        <v>0.45264694830758367</v>
      </c>
      <c r="E35" s="246">
        <v>0.45264694830758367</v>
      </c>
      <c r="F35" s="246">
        <v>0.45264694830758367</v>
      </c>
      <c r="G35" s="251">
        <v>0.45264694830758367</v>
      </c>
      <c r="H35" s="251">
        <v>0.45264694830758367</v>
      </c>
      <c r="I35" s="251">
        <v>0.45264694830758367</v>
      </c>
      <c r="J35" s="251">
        <v>0.45264694830758367</v>
      </c>
      <c r="K35" s="251">
        <v>0.45264694830758367</v>
      </c>
      <c r="L35" s="251">
        <v>0.45264694830758367</v>
      </c>
      <c r="M35" s="251">
        <v>0.45264694830758367</v>
      </c>
      <c r="N35" s="232">
        <v>0.45264694830758367</v>
      </c>
    </row>
    <row r="36" spans="2:14">
      <c r="B36" s="927"/>
      <c r="C36" s="250">
        <v>-0.9</v>
      </c>
      <c r="D36" s="246">
        <v>0.22632347415379234</v>
      </c>
      <c r="E36" s="246">
        <v>0.22632347415379234</v>
      </c>
      <c r="F36" s="246">
        <v>0.22632347415379234</v>
      </c>
      <c r="G36" s="251">
        <v>0.22632347415379234</v>
      </c>
      <c r="H36" s="251">
        <v>0.22632347415379234</v>
      </c>
      <c r="I36" s="251">
        <v>0.22632347415379234</v>
      </c>
      <c r="J36" s="251">
        <v>0.22632347415379234</v>
      </c>
      <c r="K36" s="251">
        <v>0.22632347415379234</v>
      </c>
      <c r="L36" s="251">
        <v>0.22632347415379234</v>
      </c>
      <c r="M36" s="251">
        <v>0.22632347415379234</v>
      </c>
      <c r="N36" s="232">
        <v>0.22632347415379234</v>
      </c>
    </row>
    <row r="37" spans="2:14">
      <c r="B37" s="928"/>
      <c r="C37" s="256">
        <v>-1</v>
      </c>
      <c r="D37" s="253">
        <v>0</v>
      </c>
      <c r="E37" s="253">
        <v>0</v>
      </c>
      <c r="F37" s="253">
        <v>0</v>
      </c>
      <c r="G37" s="254">
        <v>0</v>
      </c>
      <c r="H37" s="254">
        <v>0</v>
      </c>
      <c r="I37" s="254">
        <v>0</v>
      </c>
      <c r="J37" s="254">
        <v>0</v>
      </c>
      <c r="K37" s="254">
        <v>0</v>
      </c>
      <c r="L37" s="254">
        <v>0</v>
      </c>
      <c r="M37" s="254">
        <v>0</v>
      </c>
      <c r="N37" s="233">
        <v>0</v>
      </c>
    </row>
    <row r="41" spans="2:14">
      <c r="B41" s="229"/>
      <c r="C41" s="229"/>
      <c r="D41" s="923" t="s">
        <v>198</v>
      </c>
      <c r="E41" s="924"/>
      <c r="F41" s="924"/>
      <c r="G41" s="924"/>
      <c r="H41" s="924"/>
      <c r="I41" s="924"/>
      <c r="J41" s="924"/>
      <c r="K41" s="924"/>
      <c r="L41" s="924"/>
      <c r="M41" s="924"/>
      <c r="N41" s="925"/>
    </row>
    <row r="42" spans="2:14">
      <c r="B42" s="229"/>
      <c r="C42" s="249">
        <f>B2</f>
        <v>2.2632347415379148</v>
      </c>
      <c r="D42" s="255">
        <v>0</v>
      </c>
      <c r="E42" s="252">
        <v>-0.1</v>
      </c>
      <c r="F42" s="252">
        <v>-0.2</v>
      </c>
      <c r="G42" s="252">
        <v>-0.3</v>
      </c>
      <c r="H42" s="252">
        <v>-0.4</v>
      </c>
      <c r="I42" s="252">
        <v>-0.5</v>
      </c>
      <c r="J42" s="252">
        <v>-0.6</v>
      </c>
      <c r="K42" s="252">
        <v>-0.7</v>
      </c>
      <c r="L42" s="252">
        <v>-0.8</v>
      </c>
      <c r="M42" s="252">
        <v>-0.9</v>
      </c>
      <c r="N42" s="256">
        <v>-1</v>
      </c>
    </row>
    <row r="43" spans="2:14">
      <c r="B43" s="926" t="s">
        <v>200</v>
      </c>
      <c r="C43" s="257">
        <v>0</v>
      </c>
      <c r="D43" s="246">
        <f t="dataTable" ref="D43:N53" dt2D="1" dtr="1" r1="K7" r2="E7" ca="1"/>
        <v>2.2632347415379148</v>
      </c>
      <c r="E43" s="246">
        <v>3.0883311389645858</v>
      </c>
      <c r="F43" s="246">
        <v>3.913427536391255</v>
      </c>
      <c r="G43" s="251">
        <v>4.7385239338179277</v>
      </c>
      <c r="H43" s="251">
        <v>5.5636203312445973</v>
      </c>
      <c r="I43" s="251">
        <v>6.3887167286712696</v>
      </c>
      <c r="J43" s="251">
        <v>7.2138131260979392</v>
      </c>
      <c r="K43" s="251">
        <v>8.0389095235246089</v>
      </c>
      <c r="L43" s="251">
        <v>8.864005920951282</v>
      </c>
      <c r="M43" s="251">
        <v>9.6891023183779517</v>
      </c>
      <c r="N43" s="232">
        <v>10.514198715804623</v>
      </c>
    </row>
    <row r="44" spans="2:14">
      <c r="B44" s="927"/>
      <c r="C44" s="250">
        <v>0.1</v>
      </c>
      <c r="D44" s="246">
        <v>2.1105693723277272</v>
      </c>
      <c r="E44" s="246">
        <v>2.8800093043267148</v>
      </c>
      <c r="F44" s="246">
        <v>3.6494492363257001</v>
      </c>
      <c r="G44" s="251">
        <v>4.4188891683246885</v>
      </c>
      <c r="H44" s="251">
        <v>5.1883291003236742</v>
      </c>
      <c r="I44" s="251">
        <v>5.9577690323226626</v>
      </c>
      <c r="J44" s="251">
        <v>6.7272089643216484</v>
      </c>
      <c r="K44" s="251">
        <v>7.496648896320635</v>
      </c>
      <c r="L44" s="251">
        <v>8.2660888283196243</v>
      </c>
      <c r="M44" s="251">
        <v>9.0355287603186092</v>
      </c>
      <c r="N44" s="232">
        <v>9.8049686923175976</v>
      </c>
    </row>
    <row r="45" spans="2:14">
      <c r="B45" s="927"/>
      <c r="C45" s="250">
        <v>0.2</v>
      </c>
      <c r="D45" s="246">
        <v>1.9771984390525306</v>
      </c>
      <c r="E45" s="246">
        <v>2.6980159835690682</v>
      </c>
      <c r="F45" s="246">
        <v>3.4188335280856044</v>
      </c>
      <c r="G45" s="251">
        <v>4.1396510726021436</v>
      </c>
      <c r="H45" s="251">
        <v>4.8604686171186797</v>
      </c>
      <c r="I45" s="251">
        <v>5.5812861616352185</v>
      </c>
      <c r="J45" s="251">
        <v>6.3021037061517555</v>
      </c>
      <c r="K45" s="251">
        <v>7.0229212506682916</v>
      </c>
      <c r="L45" s="251">
        <v>7.7437387951848313</v>
      </c>
      <c r="M45" s="251">
        <v>8.4645563397013674</v>
      </c>
      <c r="N45" s="232">
        <v>9.1853738842179062</v>
      </c>
    </row>
    <row r="46" spans="2:14">
      <c r="B46" s="927"/>
      <c r="C46" s="250">
        <v>0.3</v>
      </c>
      <c r="D46" s="246">
        <v>1.8596815869204757</v>
      </c>
      <c r="E46" s="246">
        <v>2.5376565886147904</v>
      </c>
      <c r="F46" s="246">
        <v>3.2156315903091035</v>
      </c>
      <c r="G46" s="251">
        <v>3.8936065920034189</v>
      </c>
      <c r="H46" s="251">
        <v>4.571581593697732</v>
      </c>
      <c r="I46" s="251">
        <v>5.2495565953920478</v>
      </c>
      <c r="J46" s="251">
        <v>5.9275315970863618</v>
      </c>
      <c r="K46" s="251">
        <v>6.6055065987806749</v>
      </c>
      <c r="L46" s="251">
        <v>7.2834816004749916</v>
      </c>
      <c r="M46" s="251">
        <v>7.9614566021693038</v>
      </c>
      <c r="N46" s="232">
        <v>8.6394316038636205</v>
      </c>
    </row>
    <row r="47" spans="2:14">
      <c r="B47" s="927"/>
      <c r="C47" s="250">
        <v>0.4</v>
      </c>
      <c r="D47" s="246">
        <v>1.7553504985942658</v>
      </c>
      <c r="E47" s="246">
        <v>2.3952900267525634</v>
      </c>
      <c r="F47" s="246">
        <v>3.0352295549108597</v>
      </c>
      <c r="G47" s="251">
        <v>3.6751690830691581</v>
      </c>
      <c r="H47" s="251">
        <v>4.3151086112274548</v>
      </c>
      <c r="I47" s="251">
        <v>4.9550481393857533</v>
      </c>
      <c r="J47" s="251">
        <v>5.59498766754405</v>
      </c>
      <c r="K47" s="251">
        <v>6.2349271957023467</v>
      </c>
      <c r="L47" s="251">
        <v>6.874866723860646</v>
      </c>
      <c r="M47" s="251">
        <v>7.5148062520189418</v>
      </c>
      <c r="N47" s="232">
        <v>8.1547457801772403</v>
      </c>
    </row>
    <row r="48" spans="2:14">
      <c r="B48" s="927"/>
      <c r="C48" s="250">
        <v>0.5</v>
      </c>
      <c r="D48" s="246">
        <v>1.6621038356676681</v>
      </c>
      <c r="E48" s="246">
        <v>2.2680488849322233</v>
      </c>
      <c r="F48" s="246">
        <v>2.8739939341967773</v>
      </c>
      <c r="G48" s="251">
        <v>3.4799389834613335</v>
      </c>
      <c r="H48" s="251">
        <v>4.0858840327258878</v>
      </c>
      <c r="I48" s="251">
        <v>4.691829081990444</v>
      </c>
      <c r="J48" s="251">
        <v>5.2977741312549984</v>
      </c>
      <c r="K48" s="251">
        <v>5.9037191805195528</v>
      </c>
      <c r="L48" s="251">
        <v>6.5096642297841099</v>
      </c>
      <c r="M48" s="251">
        <v>7.1156092790486634</v>
      </c>
      <c r="N48" s="232">
        <v>7.7215543283132195</v>
      </c>
    </row>
    <row r="49" spans="2:14">
      <c r="B49" s="927"/>
      <c r="C49" s="250">
        <v>0.6</v>
      </c>
      <c r="D49" s="246">
        <v>1.5782642413311712</v>
      </c>
      <c r="E49" s="246">
        <v>2.1536443005930761</v>
      </c>
      <c r="F49" s="246">
        <v>2.7290243598549799</v>
      </c>
      <c r="G49" s="251">
        <v>3.3044044191168855</v>
      </c>
      <c r="H49" s="251">
        <v>3.8797844783787898</v>
      </c>
      <c r="I49" s="251">
        <v>4.4551645376406954</v>
      </c>
      <c r="J49" s="251">
        <v>5.0305445969026001</v>
      </c>
      <c r="K49" s="251">
        <v>5.605924656164504</v>
      </c>
      <c r="L49" s="251">
        <v>6.1813047154264105</v>
      </c>
      <c r="M49" s="251">
        <v>6.7566847746883143</v>
      </c>
      <c r="N49" s="232">
        <v>7.3320648339502199</v>
      </c>
    </row>
    <row r="50" spans="2:14">
      <c r="B50" s="927"/>
      <c r="C50" s="250">
        <v>0.7</v>
      </c>
      <c r="D50" s="246">
        <v>1.5024765431302691</v>
      </c>
      <c r="E50" s="246">
        <v>2.0502270527006861</v>
      </c>
      <c r="F50" s="246">
        <v>2.5979775622711014</v>
      </c>
      <c r="G50" s="251">
        <v>3.145728071841519</v>
      </c>
      <c r="H50" s="251">
        <v>3.6934785814119353</v>
      </c>
      <c r="I50" s="251">
        <v>4.2412290909823529</v>
      </c>
      <c r="J50" s="251">
        <v>4.7889796005527687</v>
      </c>
      <c r="K50" s="251">
        <v>5.3367301101231845</v>
      </c>
      <c r="L50" s="251">
        <v>5.884480619693603</v>
      </c>
      <c r="M50" s="251">
        <v>6.4322311292640189</v>
      </c>
      <c r="N50" s="232">
        <v>6.9799816388344365</v>
      </c>
    </row>
    <row r="51" spans="2:14">
      <c r="B51" s="927"/>
      <c r="C51" s="250">
        <v>0.8</v>
      </c>
      <c r="D51" s="246">
        <v>1.4336339414663175</v>
      </c>
      <c r="E51" s="246">
        <v>1.9562868411512448</v>
      </c>
      <c r="F51" s="246">
        <v>2.4789397408361706</v>
      </c>
      <c r="G51" s="251">
        <v>3.0015926405210984</v>
      </c>
      <c r="H51" s="251">
        <v>3.5242455402060249</v>
      </c>
      <c r="I51" s="251">
        <v>4.0468984398909527</v>
      </c>
      <c r="J51" s="251">
        <v>4.5695513395758791</v>
      </c>
      <c r="K51" s="251">
        <v>5.0922042392608056</v>
      </c>
      <c r="L51" s="251">
        <v>5.6148571389457347</v>
      </c>
      <c r="M51" s="251">
        <v>6.1375100386306602</v>
      </c>
      <c r="N51" s="232">
        <v>6.6601629383155876</v>
      </c>
    </row>
    <row r="52" spans="2:14">
      <c r="B52" s="927"/>
      <c r="C52" s="250">
        <v>0.9</v>
      </c>
      <c r="D52" s="246">
        <v>1.3708236010645842</v>
      </c>
      <c r="E52" s="246">
        <v>1.8705780427877901</v>
      </c>
      <c r="F52" s="246">
        <v>2.3703324845109948</v>
      </c>
      <c r="G52" s="251">
        <v>2.8700869262342015</v>
      </c>
      <c r="H52" s="251">
        <v>3.3698413679574064</v>
      </c>
      <c r="I52" s="251">
        <v>3.8695958096806131</v>
      </c>
      <c r="J52" s="251">
        <v>4.3693502514038185</v>
      </c>
      <c r="K52" s="251">
        <v>4.8691046931270234</v>
      </c>
      <c r="L52" s="251">
        <v>5.3688591348502301</v>
      </c>
      <c r="M52" s="251">
        <v>5.8686135765734351</v>
      </c>
      <c r="N52" s="232">
        <v>6.3683680182966418</v>
      </c>
    </row>
    <row r="53" spans="2:14">
      <c r="B53" s="928"/>
      <c r="C53" s="256">
        <v>1</v>
      </c>
      <c r="D53" s="253">
        <v>1.3132859445966045</v>
      </c>
      <c r="E53" s="253">
        <v>1.7920641648979687</v>
      </c>
      <c r="F53" s="253">
        <v>2.270842385199332</v>
      </c>
      <c r="G53" s="254">
        <v>2.7496206055006973</v>
      </c>
      <c r="H53" s="254">
        <v>3.2283988258020608</v>
      </c>
      <c r="I53" s="254">
        <v>3.7071770461034257</v>
      </c>
      <c r="J53" s="254">
        <v>4.1859552664047897</v>
      </c>
      <c r="K53" s="254">
        <v>4.6647334867061536</v>
      </c>
      <c r="L53" s="254">
        <v>5.1435117070075194</v>
      </c>
      <c r="M53" s="254">
        <v>5.6222899273088816</v>
      </c>
      <c r="N53" s="233">
        <v>6.1010681476102473</v>
      </c>
    </row>
  </sheetData>
  <sheetProtection algorithmName="SHA-512" hashValue="dqd+ettbIsAQzamG7hohEAWj7LYgqtK4GHeDrc5QXa4Nl9dV9iy4G95/67sKKPulFay1zzDhIR6amoURKm9xxg==" saltValue="Jdn/cjq3bnIHWs2UgDdX4Q==" spinCount="100000" sheet="1" objects="1" scenarios="1"/>
  <mergeCells count="10">
    <mergeCell ref="D25:N25"/>
    <mergeCell ref="B27:B37"/>
    <mergeCell ref="D41:N41"/>
    <mergeCell ref="B43:B53"/>
    <mergeCell ref="Q5:R5"/>
    <mergeCell ref="N5:O5"/>
    <mergeCell ref="K5:L5"/>
    <mergeCell ref="B5:C5"/>
    <mergeCell ref="H5:I5"/>
    <mergeCell ref="E5:F5"/>
  </mergeCells>
  <conditionalFormatting sqref="D27:N37">
    <cfRule type="colorScale" priority="2">
      <colorScale>
        <cfvo type="min"/>
        <cfvo type="num" val="1"/>
        <cfvo type="max"/>
        <color rgb="FFF8696B"/>
        <color rgb="FFFFEB84"/>
        <color rgb="FF63BE7B"/>
      </colorScale>
    </cfRule>
  </conditionalFormatting>
  <conditionalFormatting sqref="D43:N53">
    <cfRule type="colorScale" priority="1">
      <colorScale>
        <cfvo type="min"/>
        <cfvo type="num" val="1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scale="41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CC"/>
  </sheetPr>
  <dimension ref="A1:V38"/>
  <sheetViews>
    <sheetView view="pageBreakPreview" topLeftCell="B1" zoomScale="80" zoomScaleNormal="85" zoomScaleSheetLayoutView="80" workbookViewId="0">
      <selection activeCell="N4" sqref="N4"/>
    </sheetView>
  </sheetViews>
  <sheetFormatPr baseColWidth="10" defaultColWidth="8.83203125" defaultRowHeight="15"/>
  <cols>
    <col min="1" max="1" width="9.5" customWidth="1"/>
    <col min="2" max="3" width="14.33203125" bestFit="1" customWidth="1"/>
    <col min="4" max="4" width="13.5" customWidth="1"/>
    <col min="5" max="5" width="11.1640625" customWidth="1"/>
    <col min="6" max="6" width="12" customWidth="1"/>
    <col min="8" max="8" width="12" customWidth="1"/>
    <col min="9" max="9" width="14" customWidth="1"/>
    <col min="10" max="10" width="14.83203125" customWidth="1"/>
    <col min="11" max="11" width="13.5" customWidth="1"/>
    <col min="12" max="12" width="13.5" bestFit="1" customWidth="1"/>
    <col min="13" max="13" width="13.83203125" customWidth="1"/>
    <col min="14" max="14" width="16" customWidth="1"/>
    <col min="15" max="16" width="13.83203125" customWidth="1"/>
    <col min="17" max="17" width="14.6640625" customWidth="1"/>
    <col min="18" max="18" width="14" customWidth="1"/>
    <col min="19" max="19" width="14.5" customWidth="1"/>
    <col min="20" max="20" width="14.33203125" bestFit="1" customWidth="1"/>
    <col min="21" max="21" width="13.6640625" customWidth="1"/>
    <col min="22" max="22" width="15.5" customWidth="1"/>
  </cols>
  <sheetData>
    <row r="1" spans="1:22" ht="15.75" customHeight="1" thickBot="1">
      <c r="A1" s="18"/>
      <c r="B1" s="915" t="s">
        <v>44</v>
      </c>
      <c r="C1" s="916"/>
      <c r="D1" s="917"/>
      <c r="E1" s="915" t="s">
        <v>45</v>
      </c>
      <c r="F1" s="916"/>
      <c r="G1" s="916"/>
      <c r="H1" s="916"/>
      <c r="I1" s="916"/>
      <c r="J1" s="916"/>
      <c r="K1" s="916"/>
      <c r="L1" s="916"/>
      <c r="M1" s="916"/>
      <c r="N1" s="916"/>
      <c r="O1" s="916"/>
      <c r="P1" s="917"/>
      <c r="Q1" s="918" t="s">
        <v>46</v>
      </c>
      <c r="R1" s="919"/>
      <c r="S1" s="919"/>
      <c r="T1" s="919"/>
      <c r="U1" s="919"/>
      <c r="V1" s="920"/>
    </row>
    <row r="2" spans="1:22" ht="24" customHeight="1">
      <c r="A2" s="8"/>
      <c r="B2" s="918" t="s">
        <v>47</v>
      </c>
      <c r="C2" s="919"/>
      <c r="D2" s="920"/>
      <c r="E2" s="933" t="s">
        <v>48</v>
      </c>
      <c r="F2" s="934"/>
      <c r="G2" s="935"/>
      <c r="H2" s="936" t="s">
        <v>49</v>
      </c>
      <c r="I2" s="934"/>
      <c r="J2" s="935"/>
      <c r="K2" s="936" t="s">
        <v>50</v>
      </c>
      <c r="L2" s="934"/>
      <c r="M2" s="935"/>
      <c r="N2" s="936" t="s">
        <v>189</v>
      </c>
      <c r="O2" s="934"/>
      <c r="P2" s="937"/>
      <c r="Q2" s="919" t="s">
        <v>17</v>
      </c>
      <c r="R2" s="919"/>
      <c r="S2" s="920"/>
      <c r="T2" s="919" t="s">
        <v>18</v>
      </c>
      <c r="U2" s="919"/>
      <c r="V2" s="920"/>
    </row>
    <row r="3" spans="1:22" ht="18.5" customHeight="1" thickBot="1">
      <c r="A3" s="19" t="s">
        <v>23</v>
      </c>
      <c r="B3" s="23" t="s">
        <v>225</v>
      </c>
      <c r="C3" s="20" t="s">
        <v>167</v>
      </c>
      <c r="D3" s="24" t="s">
        <v>24</v>
      </c>
      <c r="E3" s="14" t="s">
        <v>225</v>
      </c>
      <c r="F3" s="15" t="s">
        <v>167</v>
      </c>
      <c r="G3" s="22" t="s">
        <v>24</v>
      </c>
      <c r="H3" s="21" t="s">
        <v>225</v>
      </c>
      <c r="I3" s="15" t="s">
        <v>167</v>
      </c>
      <c r="J3" s="22" t="s">
        <v>24</v>
      </c>
      <c r="K3" s="21" t="s">
        <v>225</v>
      </c>
      <c r="L3" s="15" t="s">
        <v>167</v>
      </c>
      <c r="M3" s="22" t="s">
        <v>24</v>
      </c>
      <c r="N3" s="21" t="s">
        <v>225</v>
      </c>
      <c r="O3" s="15" t="s">
        <v>167</v>
      </c>
      <c r="P3" s="16" t="s">
        <v>24</v>
      </c>
      <c r="Q3" s="15" t="s">
        <v>225</v>
      </c>
      <c r="R3" s="15" t="s">
        <v>167</v>
      </c>
      <c r="S3" s="16" t="s">
        <v>24</v>
      </c>
      <c r="T3" s="15" t="s">
        <v>225</v>
      </c>
      <c r="U3" s="15" t="s">
        <v>167</v>
      </c>
      <c r="V3" s="16" t="s">
        <v>24</v>
      </c>
    </row>
    <row r="4" spans="1:22" ht="16">
      <c r="A4" s="32" t="s">
        <v>25</v>
      </c>
      <c r="B4" s="27">
        <f>'Parametre - Agendové IS'!D117</f>
        <v>0</v>
      </c>
      <c r="C4" s="27">
        <f>'Parametre - Agendové IS'!E117</f>
        <v>0</v>
      </c>
      <c r="D4" s="29">
        <f>IF(ISERR(C4-B4),"-",C4-B4)</f>
        <v>0</v>
      </c>
      <c r="E4" s="369"/>
      <c r="F4" s="370"/>
      <c r="G4" s="34">
        <f t="shared" ref="G4:G13" si="0">IF(ISERR(F4-E4),"-",F4-E4)</f>
        <v>0</v>
      </c>
      <c r="H4" s="30">
        <v>0</v>
      </c>
      <c r="I4" s="26">
        <f>'Parametre - Agendové IS'!E97</f>
        <v>0</v>
      </c>
      <c r="J4" s="34">
        <f>IF(ISERR(I4-H4),"-",I4-H4)</f>
        <v>0</v>
      </c>
      <c r="K4" s="27">
        <f>'Parametre - Agendové IS'!D127</f>
        <v>0</v>
      </c>
      <c r="L4" s="27">
        <f>'Parametre - Agendové IS'!E127</f>
        <v>0</v>
      </c>
      <c r="M4" s="29">
        <f>IF(ISERR(L4-K4),"-",L4-K4)</f>
        <v>0</v>
      </c>
      <c r="N4" s="26">
        <f>-'Parametre - Agendové IS'!D77</f>
        <v>-13118810.262598889</v>
      </c>
      <c r="O4" s="26">
        <f>-'Parametre - Agendové IS'!E77</f>
        <v>-13118810.262598889</v>
      </c>
      <c r="P4" s="34">
        <f t="shared" ref="P4:P13" si="1">IF(ISERR(O4-N4),"-",O4-N4)</f>
        <v>0</v>
      </c>
      <c r="Q4" s="27">
        <f>SUM(B4,E4)</f>
        <v>0</v>
      </c>
      <c r="R4" s="26">
        <f t="shared" ref="R4:R13" si="2">SUM(C4,F4)</f>
        <v>0</v>
      </c>
      <c r="S4" s="29">
        <f>R4-Q4</f>
        <v>0</v>
      </c>
      <c r="T4" s="27">
        <f>SUM(H4,K4,N4)</f>
        <v>-13118810.262598889</v>
      </c>
      <c r="U4" s="26">
        <f>SUM(I4,L4,O4)</f>
        <v>-13118810.262598889</v>
      </c>
      <c r="V4" s="29">
        <f>U4-T4</f>
        <v>0</v>
      </c>
    </row>
    <row r="5" spans="1:22" ht="16">
      <c r="A5" s="33" t="s">
        <v>26</v>
      </c>
      <c r="B5" s="27">
        <f>'Parametre - Agendové IS'!D118</f>
        <v>0</v>
      </c>
      <c r="C5" s="27">
        <f>'Parametre - Agendové IS'!E118</f>
        <v>0</v>
      </c>
      <c r="D5" s="29">
        <f t="shared" ref="D5:D13" si="3">IF(ISERR(C5-B5),"-",C5-B5)</f>
        <v>0</v>
      </c>
      <c r="E5" s="369"/>
      <c r="F5" s="370"/>
      <c r="G5" s="29">
        <f t="shared" si="0"/>
        <v>0</v>
      </c>
      <c r="H5" s="30">
        <v>0</v>
      </c>
      <c r="I5" s="26">
        <f>'Parametre - Agendové IS'!E98</f>
        <v>0</v>
      </c>
      <c r="J5" s="161">
        <f>IF(ISERR(I5-H5),"-",I5-H5)</f>
        <v>0</v>
      </c>
      <c r="K5" s="27">
        <f>'Parametre - Agendové IS'!D128</f>
        <v>0</v>
      </c>
      <c r="L5" s="27">
        <f>'Parametre - Agendové IS'!E128</f>
        <v>0</v>
      </c>
      <c r="M5" s="29">
        <f t="shared" ref="M5:M13" si="4">IF(ISERR(L5-K5),"-",L5-K5)</f>
        <v>0</v>
      </c>
      <c r="N5" s="26">
        <f>-'Parametre - Agendové IS'!D78</f>
        <v>-13774750.775728831</v>
      </c>
      <c r="O5" s="26">
        <f>-'Parametre - Agendové IS'!E78</f>
        <v>-13774750.775728831</v>
      </c>
      <c r="P5" s="29">
        <f t="shared" si="1"/>
        <v>0</v>
      </c>
      <c r="Q5" s="27">
        <f t="shared" ref="Q5:Q13" si="5">SUM(B5,E5)</f>
        <v>0</v>
      </c>
      <c r="R5" s="26">
        <f t="shared" si="2"/>
        <v>0</v>
      </c>
      <c r="S5" s="29">
        <f t="shared" ref="S5:S12" si="6">R5-Q5</f>
        <v>0</v>
      </c>
      <c r="T5" s="27">
        <f t="shared" ref="T5:U13" si="7">SUM(H5,K5,N5)</f>
        <v>-13774750.775728831</v>
      </c>
      <c r="U5" s="26">
        <f t="shared" si="7"/>
        <v>-13774750.775728831</v>
      </c>
      <c r="V5" s="29">
        <f t="shared" ref="V5:V13" si="8">U5-T5</f>
        <v>0</v>
      </c>
    </row>
    <row r="6" spans="1:22" ht="16">
      <c r="A6" s="33" t="s">
        <v>27</v>
      </c>
      <c r="B6" s="27">
        <f>'Parametre - Agendové IS'!D119</f>
        <v>0</v>
      </c>
      <c r="C6" s="27">
        <f>'Parametre - Agendové IS'!E119</f>
        <v>0</v>
      </c>
      <c r="D6" s="29">
        <f t="shared" si="3"/>
        <v>0</v>
      </c>
      <c r="E6" s="369"/>
      <c r="F6" s="370"/>
      <c r="G6" s="29">
        <f t="shared" si="0"/>
        <v>0</v>
      </c>
      <c r="H6" s="30">
        <v>0</v>
      </c>
      <c r="I6" s="26">
        <f>'Parametre - Agendové IS'!E99</f>
        <v>0</v>
      </c>
      <c r="J6" s="29">
        <f t="shared" ref="J6:J13" si="9">IF(ISERR(I6-H6),"-",I6-H6)</f>
        <v>0</v>
      </c>
      <c r="K6" s="27">
        <f>'Parametre - Agendové IS'!D129</f>
        <v>0</v>
      </c>
      <c r="L6" s="27">
        <f>'Parametre - Agendové IS'!E129</f>
        <v>0</v>
      </c>
      <c r="M6" s="29">
        <f t="shared" si="4"/>
        <v>0</v>
      </c>
      <c r="N6" s="26">
        <f>-'Parametre - Agendové IS'!D79</f>
        <v>-14463488.314515274</v>
      </c>
      <c r="O6" s="26">
        <f>-'Parametre - Agendové IS'!E79</f>
        <v>-14463488.314515274</v>
      </c>
      <c r="P6" s="29">
        <f t="shared" si="1"/>
        <v>0</v>
      </c>
      <c r="Q6" s="27">
        <f t="shared" si="5"/>
        <v>0</v>
      </c>
      <c r="R6" s="26">
        <f t="shared" si="2"/>
        <v>0</v>
      </c>
      <c r="S6" s="29">
        <f t="shared" si="6"/>
        <v>0</v>
      </c>
      <c r="T6" s="27">
        <f t="shared" si="7"/>
        <v>-14463488.314515274</v>
      </c>
      <c r="U6" s="26">
        <f t="shared" si="7"/>
        <v>-14463488.314515274</v>
      </c>
      <c r="V6" s="29">
        <f t="shared" si="8"/>
        <v>0</v>
      </c>
    </row>
    <row r="7" spans="1:22" ht="16">
      <c r="A7" s="33" t="s">
        <v>28</v>
      </c>
      <c r="B7" s="27">
        <f>'Parametre - Agendové IS'!D120</f>
        <v>0</v>
      </c>
      <c r="C7" s="27">
        <f>'Parametre - Agendové IS'!E120</f>
        <v>0</v>
      </c>
      <c r="D7" s="29">
        <f t="shared" si="3"/>
        <v>0</v>
      </c>
      <c r="E7" s="369"/>
      <c r="F7" s="370"/>
      <c r="G7" s="29">
        <f t="shared" si="0"/>
        <v>0</v>
      </c>
      <c r="H7" s="30">
        <v>0</v>
      </c>
      <c r="I7" s="26">
        <f>'Parametre - Agendové IS'!E100</f>
        <v>0</v>
      </c>
      <c r="J7" s="29">
        <f t="shared" si="9"/>
        <v>0</v>
      </c>
      <c r="K7" s="27">
        <f>'Parametre - Agendové IS'!D130</f>
        <v>0</v>
      </c>
      <c r="L7" s="27">
        <f>'Parametre - Agendové IS'!E130</f>
        <v>0</v>
      </c>
      <c r="M7" s="29">
        <f t="shared" si="4"/>
        <v>0</v>
      </c>
      <c r="N7" s="26">
        <f>-'Parametre - Agendové IS'!D80</f>
        <v>-15186662.730241038</v>
      </c>
      <c r="O7" s="26">
        <f>-'Parametre - Agendové IS'!E80</f>
        <v>-13851502.930365039</v>
      </c>
      <c r="P7" s="29">
        <f t="shared" si="1"/>
        <v>1335159.7998759989</v>
      </c>
      <c r="Q7" s="27">
        <f t="shared" si="5"/>
        <v>0</v>
      </c>
      <c r="R7" s="26">
        <f t="shared" si="2"/>
        <v>0</v>
      </c>
      <c r="S7" s="29">
        <f t="shared" si="6"/>
        <v>0</v>
      </c>
      <c r="T7" s="27">
        <f t="shared" si="7"/>
        <v>-15186662.730241038</v>
      </c>
      <c r="U7" s="26">
        <f t="shared" si="7"/>
        <v>-13851502.930365039</v>
      </c>
      <c r="V7" s="29">
        <f t="shared" si="8"/>
        <v>1335159.7998759989</v>
      </c>
    </row>
    <row r="8" spans="1:22" ht="16">
      <c r="A8" s="33" t="s">
        <v>29</v>
      </c>
      <c r="B8" s="27">
        <f>'Parametre - Agendové IS'!D121</f>
        <v>0</v>
      </c>
      <c r="C8" s="27">
        <f>'Parametre - Agendové IS'!E121</f>
        <v>0</v>
      </c>
      <c r="D8" s="29">
        <f t="shared" si="3"/>
        <v>0</v>
      </c>
      <c r="E8" s="369"/>
      <c r="F8" s="370"/>
      <c r="G8" s="29">
        <f t="shared" si="0"/>
        <v>0</v>
      </c>
      <c r="H8" s="30">
        <v>0</v>
      </c>
      <c r="I8" s="26">
        <f>'Parametre - Agendové IS'!E101</f>
        <v>0</v>
      </c>
      <c r="J8" s="29">
        <f t="shared" si="9"/>
        <v>0</v>
      </c>
      <c r="K8" s="27">
        <f>'Parametre - Agendové IS'!D131</f>
        <v>0</v>
      </c>
      <c r="L8" s="27">
        <f>'Parametre - Agendové IS'!E131</f>
        <v>0</v>
      </c>
      <c r="M8" s="29">
        <f t="shared" si="4"/>
        <v>0</v>
      </c>
      <c r="N8" s="26">
        <f>-'Parametre - Agendové IS'!D81</f>
        <v>-15945995.866753092</v>
      </c>
      <c r="O8" s="26">
        <f>-'Parametre - Agendové IS'!E81</f>
        <v>-12357768.54571143</v>
      </c>
      <c r="P8" s="29">
        <f t="shared" si="1"/>
        <v>3588227.3210416622</v>
      </c>
      <c r="Q8" s="27">
        <f t="shared" si="5"/>
        <v>0</v>
      </c>
      <c r="R8" s="26">
        <f t="shared" si="2"/>
        <v>0</v>
      </c>
      <c r="S8" s="29">
        <f t="shared" si="6"/>
        <v>0</v>
      </c>
      <c r="T8" s="27">
        <f t="shared" si="7"/>
        <v>-15945995.866753092</v>
      </c>
      <c r="U8" s="26">
        <f t="shared" si="7"/>
        <v>-12357768.54571143</v>
      </c>
      <c r="V8" s="29">
        <f t="shared" si="8"/>
        <v>3588227.3210416622</v>
      </c>
    </row>
    <row r="9" spans="1:22" ht="16">
      <c r="A9" s="33" t="s">
        <v>30</v>
      </c>
      <c r="B9" s="27">
        <f>'Parametre - Agendové IS'!D122</f>
        <v>0</v>
      </c>
      <c r="C9" s="27">
        <f>'Parametre - Agendové IS'!E122</f>
        <v>0</v>
      </c>
      <c r="D9" s="29">
        <f t="shared" si="3"/>
        <v>0</v>
      </c>
      <c r="E9" s="369"/>
      <c r="F9" s="370"/>
      <c r="G9" s="29">
        <f t="shared" si="0"/>
        <v>0</v>
      </c>
      <c r="H9" s="30">
        <v>0</v>
      </c>
      <c r="I9" s="26">
        <f>'Parametre - Agendové IS'!E102</f>
        <v>0</v>
      </c>
      <c r="J9" s="29">
        <f t="shared" si="9"/>
        <v>0</v>
      </c>
      <c r="K9" s="27">
        <f>'Parametre - Agendové IS'!D132</f>
        <v>0</v>
      </c>
      <c r="L9" s="27">
        <f>'Parametre - Agendové IS'!E132</f>
        <v>0</v>
      </c>
      <c r="M9" s="29">
        <f t="shared" si="4"/>
        <v>0</v>
      </c>
      <c r="N9" s="26">
        <f>-'Parametre - Agendové IS'!D82</f>
        <v>-16743295.660090744</v>
      </c>
      <c r="O9" s="26">
        <f>-'Parametre - Agendové IS'!E82</f>
        <v>-11203860.69304328</v>
      </c>
      <c r="P9" s="29">
        <f t="shared" si="1"/>
        <v>5539434.9670474641</v>
      </c>
      <c r="Q9" s="27">
        <f t="shared" si="5"/>
        <v>0</v>
      </c>
      <c r="R9" s="26">
        <f t="shared" si="2"/>
        <v>0</v>
      </c>
      <c r="S9" s="29">
        <f t="shared" si="6"/>
        <v>0</v>
      </c>
      <c r="T9" s="27">
        <f t="shared" si="7"/>
        <v>-16743295.660090744</v>
      </c>
      <c r="U9" s="26">
        <f t="shared" si="7"/>
        <v>-11203860.69304328</v>
      </c>
      <c r="V9" s="29">
        <f t="shared" si="8"/>
        <v>5539434.9670474641</v>
      </c>
    </row>
    <row r="10" spans="1:22" ht="16">
      <c r="A10" s="33" t="s">
        <v>31</v>
      </c>
      <c r="B10" s="27">
        <f>'Parametre - Agendové IS'!D123</f>
        <v>0</v>
      </c>
      <c r="C10" s="27">
        <f>'Parametre - Agendové IS'!E123</f>
        <v>0</v>
      </c>
      <c r="D10" s="29">
        <f t="shared" si="3"/>
        <v>0</v>
      </c>
      <c r="E10" s="369"/>
      <c r="F10" s="370"/>
      <c r="G10" s="29">
        <f t="shared" si="0"/>
        <v>0</v>
      </c>
      <c r="H10" s="30">
        <v>0</v>
      </c>
      <c r="I10" s="26">
        <f>'Parametre - Agendové IS'!E103</f>
        <v>0</v>
      </c>
      <c r="J10" s="29">
        <f t="shared" si="9"/>
        <v>0</v>
      </c>
      <c r="K10" s="27">
        <f>'Parametre - Agendové IS'!D133</f>
        <v>0</v>
      </c>
      <c r="L10" s="27">
        <f>'Parametre - Agendové IS'!E133</f>
        <v>0</v>
      </c>
      <c r="M10" s="29">
        <f t="shared" si="4"/>
        <v>0</v>
      </c>
      <c r="N10" s="26">
        <f>-'Parametre - Agendové IS'!D83</f>
        <v>-17580460.443095289</v>
      </c>
      <c r="O10" s="26">
        <f>-'Parametre - Agendové IS'!E83</f>
        <v>-10949262.086966733</v>
      </c>
      <c r="P10" s="29">
        <f t="shared" si="1"/>
        <v>6631198.3561285567</v>
      </c>
      <c r="Q10" s="27">
        <f t="shared" si="5"/>
        <v>0</v>
      </c>
      <c r="R10" s="26">
        <f t="shared" si="2"/>
        <v>0</v>
      </c>
      <c r="S10" s="29">
        <f t="shared" si="6"/>
        <v>0</v>
      </c>
      <c r="T10" s="27">
        <f t="shared" si="7"/>
        <v>-17580460.443095289</v>
      </c>
      <c r="U10" s="26">
        <f t="shared" si="7"/>
        <v>-10949262.086966733</v>
      </c>
      <c r="V10" s="29">
        <f t="shared" si="8"/>
        <v>6631198.3561285567</v>
      </c>
    </row>
    <row r="11" spans="1:22" ht="16">
      <c r="A11" s="33" t="s">
        <v>32</v>
      </c>
      <c r="B11" s="27">
        <f>'Parametre - Agendové IS'!D124</f>
        <v>0</v>
      </c>
      <c r="C11" s="27">
        <f>'Parametre - Agendové IS'!E124</f>
        <v>0</v>
      </c>
      <c r="D11" s="29">
        <f t="shared" si="3"/>
        <v>0</v>
      </c>
      <c r="E11" s="369"/>
      <c r="F11" s="370"/>
      <c r="G11" s="29">
        <f t="shared" si="0"/>
        <v>0</v>
      </c>
      <c r="H11" s="30">
        <v>0</v>
      </c>
      <c r="I11" s="26">
        <f>'Parametre - Agendové IS'!E104</f>
        <v>0</v>
      </c>
      <c r="J11" s="29">
        <f t="shared" si="9"/>
        <v>0</v>
      </c>
      <c r="K11" s="27">
        <f>'Parametre - Agendové IS'!D134</f>
        <v>0</v>
      </c>
      <c r="L11" s="27">
        <f>'Parametre - Agendové IS'!E134</f>
        <v>0</v>
      </c>
      <c r="M11" s="29">
        <f t="shared" si="4"/>
        <v>0</v>
      </c>
      <c r="N11" s="26">
        <f>-'Parametre - Agendové IS'!D84</f>
        <v>-18459483.465250045</v>
      </c>
      <c r="O11" s="26">
        <f>-'Parametre - Agendové IS'!E84</f>
        <v>-11496725.191315074</v>
      </c>
      <c r="P11" s="29">
        <f t="shared" si="1"/>
        <v>6962758.2739349715</v>
      </c>
      <c r="Q11" s="27">
        <f t="shared" si="5"/>
        <v>0</v>
      </c>
      <c r="R11" s="26">
        <f t="shared" si="2"/>
        <v>0</v>
      </c>
      <c r="S11" s="29">
        <f t="shared" si="6"/>
        <v>0</v>
      </c>
      <c r="T11" s="27">
        <f t="shared" si="7"/>
        <v>-18459483.465250045</v>
      </c>
      <c r="U11" s="26">
        <f t="shared" si="7"/>
        <v>-11496725.191315074</v>
      </c>
      <c r="V11" s="29">
        <f t="shared" si="8"/>
        <v>6962758.2739349715</v>
      </c>
    </row>
    <row r="12" spans="1:22" ht="16">
      <c r="A12" s="33" t="s">
        <v>33</v>
      </c>
      <c r="B12" s="27">
        <f>'Parametre - Agendové IS'!D125</f>
        <v>0</v>
      </c>
      <c r="C12" s="27">
        <f>'Parametre - Agendové IS'!E125</f>
        <v>0</v>
      </c>
      <c r="D12" s="29">
        <f t="shared" si="3"/>
        <v>0</v>
      </c>
      <c r="E12" s="369"/>
      <c r="F12" s="370"/>
      <c r="G12" s="29">
        <f t="shared" si="0"/>
        <v>0</v>
      </c>
      <c r="H12" s="30">
        <v>0</v>
      </c>
      <c r="I12" s="26">
        <f>'Parametre - Agendové IS'!E105</f>
        <v>0</v>
      </c>
      <c r="J12" s="29">
        <f t="shared" si="9"/>
        <v>0</v>
      </c>
      <c r="K12" s="27">
        <f>'Parametre - Agendové IS'!D135</f>
        <v>0</v>
      </c>
      <c r="L12" s="27">
        <f>'Parametre - Agendové IS'!E135</f>
        <v>0</v>
      </c>
      <c r="M12" s="29">
        <f t="shared" si="4"/>
        <v>0</v>
      </c>
      <c r="N12" s="26">
        <f>-'Parametre - Agendové IS'!D85</f>
        <v>-19382457.638512552</v>
      </c>
      <c r="O12" s="26">
        <f>-'Parametre - Agendové IS'!E85</f>
        <v>-12071561.450880826</v>
      </c>
      <c r="P12" s="29">
        <f t="shared" si="1"/>
        <v>7310896.1876317263</v>
      </c>
      <c r="Q12" s="27">
        <f t="shared" si="5"/>
        <v>0</v>
      </c>
      <c r="R12" s="26">
        <f t="shared" si="2"/>
        <v>0</v>
      </c>
      <c r="S12" s="29">
        <f t="shared" si="6"/>
        <v>0</v>
      </c>
      <c r="T12" s="27">
        <f t="shared" si="7"/>
        <v>-19382457.638512552</v>
      </c>
      <c r="U12" s="26">
        <f t="shared" si="7"/>
        <v>-12071561.450880826</v>
      </c>
      <c r="V12" s="29">
        <f t="shared" si="8"/>
        <v>7310896.1876317263</v>
      </c>
    </row>
    <row r="13" spans="1:22" ht="15.5" customHeight="1" thickBot="1">
      <c r="A13" s="33" t="s">
        <v>34</v>
      </c>
      <c r="B13" s="48">
        <f>'Parametre - Agendové IS'!D126</f>
        <v>0</v>
      </c>
      <c r="C13" s="48">
        <f>'Parametre - Agendové IS'!E126</f>
        <v>0</v>
      </c>
      <c r="D13" s="182">
        <f t="shared" si="3"/>
        <v>0</v>
      </c>
      <c r="E13" s="371"/>
      <c r="F13" s="372"/>
      <c r="G13" s="182">
        <f t="shared" si="0"/>
        <v>0</v>
      </c>
      <c r="H13" s="30">
        <v>0</v>
      </c>
      <c r="I13" s="44">
        <f>'Parametre - Agendové IS'!E106</f>
        <v>0</v>
      </c>
      <c r="J13" s="182">
        <f t="shared" si="9"/>
        <v>0</v>
      </c>
      <c r="K13" s="48">
        <f>'Parametre - Agendové IS'!D136</f>
        <v>0</v>
      </c>
      <c r="L13" s="48">
        <f>'Parametre - Agendové IS'!E136</f>
        <v>0</v>
      </c>
      <c r="M13" s="182">
        <f t="shared" si="4"/>
        <v>0</v>
      </c>
      <c r="N13" s="44">
        <f>-'Parametre - Agendové IS'!D86</f>
        <v>-20351580.520438179</v>
      </c>
      <c r="O13" s="44">
        <f>-'Parametre - Agendové IS'!E86</f>
        <v>-12675139.523424868</v>
      </c>
      <c r="P13" s="44">
        <f t="shared" si="1"/>
        <v>7676440.9970133118</v>
      </c>
      <c r="Q13" s="185">
        <f t="shared" si="5"/>
        <v>0</v>
      </c>
      <c r="R13" s="44">
        <f t="shared" si="2"/>
        <v>0</v>
      </c>
      <c r="S13" s="182">
        <f>R13-Q13</f>
        <v>0</v>
      </c>
      <c r="T13" s="48">
        <f t="shared" si="7"/>
        <v>-20351580.520438179</v>
      </c>
      <c r="U13" s="44">
        <f t="shared" si="7"/>
        <v>-12675139.523424868</v>
      </c>
      <c r="V13" s="182">
        <f t="shared" si="8"/>
        <v>7676440.9970133118</v>
      </c>
    </row>
    <row r="14" spans="1:22" ht="16">
      <c r="A14" s="186" t="s">
        <v>107</v>
      </c>
      <c r="B14" s="565">
        <f>SUM(B4:B13)</f>
        <v>0</v>
      </c>
      <c r="C14" s="565">
        <f t="shared" ref="C14:P14" si="10">SUM(C4:C13)</f>
        <v>0</v>
      </c>
      <c r="D14" s="566">
        <f t="shared" si="10"/>
        <v>0</v>
      </c>
      <c r="E14" s="565">
        <f t="shared" si="10"/>
        <v>0</v>
      </c>
      <c r="F14" s="567">
        <f t="shared" si="10"/>
        <v>0</v>
      </c>
      <c r="G14" s="566">
        <f t="shared" si="10"/>
        <v>0</v>
      </c>
      <c r="H14" s="565">
        <f t="shared" si="10"/>
        <v>0</v>
      </c>
      <c r="I14" s="567">
        <f t="shared" si="10"/>
        <v>0</v>
      </c>
      <c r="J14" s="566">
        <f t="shared" si="10"/>
        <v>0</v>
      </c>
      <c r="K14" s="565">
        <f t="shared" si="10"/>
        <v>0</v>
      </c>
      <c r="L14" s="565">
        <f t="shared" si="10"/>
        <v>0</v>
      </c>
      <c r="M14" s="566">
        <f t="shared" si="10"/>
        <v>0</v>
      </c>
      <c r="N14" s="567">
        <f t="shared" si="10"/>
        <v>-165006985.67722392</v>
      </c>
      <c r="O14" s="567">
        <f t="shared" si="10"/>
        <v>-125962869.77455024</v>
      </c>
      <c r="P14" s="568">
        <f t="shared" si="10"/>
        <v>39044115.902673692</v>
      </c>
      <c r="Q14" s="569">
        <f t="shared" ref="Q14:V14" si="11">SUM(Q4:Q13)</f>
        <v>0</v>
      </c>
      <c r="R14" s="567">
        <f t="shared" si="11"/>
        <v>0</v>
      </c>
      <c r="S14" s="570">
        <f t="shared" si="11"/>
        <v>0</v>
      </c>
      <c r="T14" s="569">
        <f t="shared" si="11"/>
        <v>-165006985.67722392</v>
      </c>
      <c r="U14" s="567">
        <f t="shared" si="11"/>
        <v>-125962869.77455024</v>
      </c>
      <c r="V14" s="571">
        <f t="shared" si="11"/>
        <v>39044115.902673692</v>
      </c>
    </row>
    <row r="15" spans="1:22" ht="17" thickBot="1">
      <c r="A15" s="187" t="s">
        <v>161</v>
      </c>
      <c r="B15" s="572"/>
      <c r="C15" s="572"/>
      <c r="D15" s="573">
        <f>D4+NPV(Faktory!$D$5,'Prínosy - Agendové IS'!D5:D13)</f>
        <v>0</v>
      </c>
      <c r="E15" s="574"/>
      <c r="F15" s="575"/>
      <c r="G15" s="573">
        <f>G4+NPV(Faktory!$D$3,'Prínosy - Agendové IS'!G5:G13)</f>
        <v>0</v>
      </c>
      <c r="H15" s="574"/>
      <c r="I15" s="575"/>
      <c r="J15" s="573">
        <f>J4+NPV(Faktory!$D$5,'Prínosy - Agendové IS'!J5:J13)</f>
        <v>0</v>
      </c>
      <c r="K15" s="572"/>
      <c r="L15" s="572"/>
      <c r="M15" s="573">
        <f>M4+NPV(Faktory!$D$5,'Prínosy - Agendové IS'!M5:M13)</f>
        <v>0</v>
      </c>
      <c r="N15" s="575"/>
      <c r="O15" s="575"/>
      <c r="P15" s="576">
        <f>P4+NPV(Faktory!$D$5,'Prínosy - Agendové IS'!P5:P13)</f>
        <v>28238906.222427972</v>
      </c>
      <c r="Q15" s="577"/>
      <c r="R15" s="575"/>
      <c r="S15" s="573">
        <f>S4+NPV(Faktory!$D$5,'Prínosy - Agendové IS'!S5:S13)</f>
        <v>0</v>
      </c>
      <c r="T15" s="577"/>
      <c r="U15" s="575"/>
      <c r="V15" s="573">
        <f>V4+NPV(Faktory!$D$5,'Prínosy - Agendové IS'!V5:V13)</f>
        <v>28238906.222427972</v>
      </c>
    </row>
    <row r="17" spans="2:2">
      <c r="B17" s="108" t="s">
        <v>170</v>
      </c>
    </row>
    <row r="38" spans="15:15">
      <c r="O38" s="184"/>
    </row>
  </sheetData>
  <protectedRanges>
    <protectedRange algorithmName="SHA-512" hashValue="f4ycvS5NMakRYlpexdvZE7kc5B00PVZgCpNS64jzUJaJceYSE+aleudxwPGxr22CZo/5IZ2uTHVQQMolnN60/A==" saltValue="c0KVc6r/LTYq/uhy9236YA==" spinCount="100000" sqref="E2:G15" name="Rozsah1"/>
  </protectedRanges>
  <mergeCells count="10">
    <mergeCell ref="B1:D1"/>
    <mergeCell ref="Q1:V1"/>
    <mergeCell ref="B2:D2"/>
    <mergeCell ref="E2:G2"/>
    <mergeCell ref="H2:J2"/>
    <mergeCell ref="K2:M2"/>
    <mergeCell ref="Q2:S2"/>
    <mergeCell ref="T2:V2"/>
    <mergeCell ref="N2:P2"/>
    <mergeCell ref="E1:P1"/>
  </mergeCells>
  <pageMargins left="0.7" right="0.7" top="0.75" bottom="0.75" header="0.3" footer="0.3"/>
  <pageSetup paperSize="9" scale="2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W22"/>
  <sheetViews>
    <sheetView view="pageBreakPreview" zoomScale="90" zoomScaleNormal="80" zoomScaleSheetLayoutView="90" workbookViewId="0">
      <selection activeCell="Q9" sqref="Q9"/>
    </sheetView>
  </sheetViews>
  <sheetFormatPr baseColWidth="10" defaultColWidth="8.83203125" defaultRowHeight="15"/>
  <cols>
    <col min="2" max="2" width="14.33203125" customWidth="1"/>
    <col min="3" max="3" width="15.83203125" bestFit="1" customWidth="1"/>
    <col min="4" max="4" width="16.6640625" bestFit="1" customWidth="1"/>
    <col min="5" max="6" width="13.5" bestFit="1" customWidth="1"/>
    <col min="7" max="7" width="16.6640625" bestFit="1" customWidth="1"/>
    <col min="8" max="8" width="14.5" bestFit="1" customWidth="1"/>
    <col min="9" max="9" width="13.5" bestFit="1" customWidth="1"/>
    <col min="10" max="10" width="16.6640625" bestFit="1" customWidth="1"/>
    <col min="11" max="16" width="16.6640625" customWidth="1"/>
    <col min="17" max="17" width="13.5" bestFit="1" customWidth="1"/>
    <col min="18" max="18" width="15.83203125" bestFit="1" customWidth="1"/>
    <col min="19" max="19" width="15.33203125" customWidth="1"/>
    <col min="20" max="21" width="17" bestFit="1" customWidth="1"/>
    <col min="22" max="22" width="14.33203125" bestFit="1" customWidth="1"/>
  </cols>
  <sheetData>
    <row r="1" spans="1:23" ht="15.75" customHeight="1" thickBot="1">
      <c r="A1" s="38"/>
      <c r="B1" s="939" t="s">
        <v>183</v>
      </c>
      <c r="C1" s="940"/>
      <c r="D1" s="940"/>
      <c r="E1" s="940"/>
      <c r="F1" s="940"/>
      <c r="G1" s="940"/>
      <c r="H1" s="940"/>
      <c r="I1" s="940"/>
      <c r="J1" s="940"/>
      <c r="K1" s="940"/>
      <c r="L1" s="940"/>
      <c r="M1" s="941"/>
      <c r="N1" s="939" t="s">
        <v>313</v>
      </c>
      <c r="O1" s="940"/>
      <c r="P1" s="941"/>
      <c r="Q1" s="938" t="s">
        <v>71</v>
      </c>
      <c r="R1" s="938"/>
      <c r="S1" s="938"/>
      <c r="T1" s="915" t="s">
        <v>72</v>
      </c>
      <c r="U1" s="916"/>
      <c r="V1" s="917"/>
    </row>
    <row r="2" spans="1:23" ht="15.75" customHeight="1" thickBot="1">
      <c r="A2" s="8"/>
      <c r="B2" s="916" t="s">
        <v>68</v>
      </c>
      <c r="C2" s="916"/>
      <c r="D2" s="917"/>
      <c r="E2" s="916" t="s">
        <v>69</v>
      </c>
      <c r="F2" s="916"/>
      <c r="G2" s="917"/>
      <c r="H2" s="916" t="s">
        <v>109</v>
      </c>
      <c r="I2" s="916"/>
      <c r="J2" s="917"/>
      <c r="K2" s="916" t="s">
        <v>348</v>
      </c>
      <c r="L2" s="916"/>
      <c r="M2" s="917"/>
      <c r="N2" s="916"/>
      <c r="O2" s="916"/>
      <c r="P2" s="917"/>
      <c r="Q2" s="916" t="s">
        <v>70</v>
      </c>
      <c r="R2" s="916"/>
      <c r="S2" s="917"/>
      <c r="T2" s="8"/>
      <c r="U2" s="8"/>
      <c r="V2" s="39"/>
    </row>
    <row r="3" spans="1:23" ht="19.25" customHeight="1" thickBot="1">
      <c r="A3" s="41" t="s">
        <v>23</v>
      </c>
      <c r="B3" s="42" t="s">
        <v>225</v>
      </c>
      <c r="C3" s="42" t="s">
        <v>167</v>
      </c>
      <c r="D3" s="43" t="s">
        <v>24</v>
      </c>
      <c r="E3" s="42" t="s">
        <v>225</v>
      </c>
      <c r="F3" s="42" t="s">
        <v>167</v>
      </c>
      <c r="G3" s="43" t="s">
        <v>24</v>
      </c>
      <c r="H3" s="42" t="s">
        <v>225</v>
      </c>
      <c r="I3" s="42" t="s">
        <v>167</v>
      </c>
      <c r="J3" s="43" t="s">
        <v>24</v>
      </c>
      <c r="K3" s="42" t="s">
        <v>225</v>
      </c>
      <c r="L3" s="42" t="s">
        <v>167</v>
      </c>
      <c r="M3" s="43" t="s">
        <v>24</v>
      </c>
      <c r="N3" s="42" t="s">
        <v>225</v>
      </c>
      <c r="O3" s="42" t="s">
        <v>167</v>
      </c>
      <c r="P3" s="43" t="s">
        <v>24</v>
      </c>
      <c r="Q3" s="42" t="s">
        <v>225</v>
      </c>
      <c r="R3" s="42" t="s">
        <v>167</v>
      </c>
      <c r="S3" s="43" t="s">
        <v>24</v>
      </c>
      <c r="T3" s="42" t="s">
        <v>225</v>
      </c>
      <c r="U3" s="42" t="s">
        <v>167</v>
      </c>
      <c r="V3" s="43" t="s">
        <v>24</v>
      </c>
    </row>
    <row r="4" spans="1:23" ht="16">
      <c r="A4" s="25" t="s">
        <v>25</v>
      </c>
      <c r="B4" s="26">
        <f>TCO!D26+TCO!D27</f>
        <v>0</v>
      </c>
      <c r="C4" s="26">
        <f>(TCO!D$12*(1+$W$5))+TCO!D$13</f>
        <v>0</v>
      </c>
      <c r="D4" s="34">
        <f>C4-B4</f>
        <v>0</v>
      </c>
      <c r="E4" s="27">
        <f>TCO!D22+TCO!D23</f>
        <v>333607.68000000005</v>
      </c>
      <c r="F4" s="26">
        <f>(TCO!D$7*(1+$W$5))+TCO!D$8</f>
        <v>0</v>
      </c>
      <c r="G4" s="34">
        <f>F4-E4</f>
        <v>-333607.68000000005</v>
      </c>
      <c r="H4" s="26">
        <f>TCO!D24+TCO!D25</f>
        <v>50091</v>
      </c>
      <c r="I4" s="26">
        <f>(TCO!D$9*(1+$W$5))+TCO!D$10</f>
        <v>482412</v>
      </c>
      <c r="J4" s="34">
        <f>I4-H4</f>
        <v>432321</v>
      </c>
      <c r="K4" s="27">
        <v>0</v>
      </c>
      <c r="L4" s="27">
        <f>TCO!D11</f>
        <v>0</v>
      </c>
      <c r="M4" s="34">
        <f>L4-K4</f>
        <v>0</v>
      </c>
      <c r="N4" s="27">
        <v>0</v>
      </c>
      <c r="O4" s="27">
        <f>TCO!D14</f>
        <v>296618</v>
      </c>
      <c r="P4" s="34">
        <f>O4-N4</f>
        <v>296618</v>
      </c>
      <c r="Q4" s="27">
        <f>'Parametre - Agendové IS'!D107</f>
        <v>17066.64</v>
      </c>
      <c r="R4" s="27">
        <f>'Parametre - Agendové IS'!E107</f>
        <v>17066.64</v>
      </c>
      <c r="S4" s="34">
        <f t="shared" ref="S4:S13" si="0">IF(ISERR(R4-Q4),"-",R4-Q4)</f>
        <v>0</v>
      </c>
      <c r="T4" s="26">
        <f>SUM(B4,E4,H4,K4,N4,Q4)</f>
        <v>400765.32000000007</v>
      </c>
      <c r="U4" s="26">
        <f>((C4+F4+L4+O4+I4)*(1+$W$4))+R4</f>
        <v>796096.64</v>
      </c>
      <c r="V4" s="34">
        <f>U4-T4</f>
        <v>395331.31999999995</v>
      </c>
      <c r="W4" s="226">
        <f>'Analyza citlivosti - AgendovéIS'!B7</f>
        <v>0</v>
      </c>
    </row>
    <row r="5" spans="1:23" ht="16">
      <c r="A5" s="25" t="s">
        <v>26</v>
      </c>
      <c r="B5" s="26">
        <f>TCO!E26+TCO!E27</f>
        <v>0</v>
      </c>
      <c r="C5" s="26">
        <f>(TCO!E$12*(1+$W$5))+TCO!E$13</f>
        <v>599000</v>
      </c>
      <c r="D5" s="29">
        <f t="shared" ref="D5:D13" si="1">C5-B5</f>
        <v>599000</v>
      </c>
      <c r="E5" s="27">
        <f>TCO!E22+TCO!E23</f>
        <v>333607.68000000005</v>
      </c>
      <c r="F5" s="26">
        <f>(TCO!E$7*(1+$W$5))+TCO!E$8</f>
        <v>108000</v>
      </c>
      <c r="G5" s="29">
        <f t="shared" ref="G5:G13" si="2">F5-E5</f>
        <v>-225607.68000000005</v>
      </c>
      <c r="H5" s="26">
        <f>TCO!E24+TCO!E25</f>
        <v>50091</v>
      </c>
      <c r="I5" s="26">
        <f>(TCO!E$9*(1+$W$5))+TCO!E$10</f>
        <v>4650912</v>
      </c>
      <c r="J5" s="29">
        <f t="shared" ref="J5:J13" si="3">I5-H5</f>
        <v>4600821</v>
      </c>
      <c r="K5" s="27">
        <v>0</v>
      </c>
      <c r="L5" s="27">
        <f>TCO!E11</f>
        <v>0</v>
      </c>
      <c r="M5" s="29">
        <f t="shared" ref="M5:M13" si="4">L5-K5</f>
        <v>0</v>
      </c>
      <c r="N5" s="27">
        <v>0</v>
      </c>
      <c r="O5" s="27">
        <f>TCO!E14</f>
        <v>276618</v>
      </c>
      <c r="P5" s="29">
        <f t="shared" ref="P5:P13" si="5">O5-N5</f>
        <v>276618</v>
      </c>
      <c r="Q5" s="27">
        <f>'Parametre - Agendové IS'!D108</f>
        <v>17919.972000000002</v>
      </c>
      <c r="R5" s="27">
        <f>'Parametre - Agendové IS'!E108</f>
        <v>17919.972000000002</v>
      </c>
      <c r="S5" s="29">
        <f t="shared" si="0"/>
        <v>0</v>
      </c>
      <c r="T5" s="26">
        <f t="shared" ref="T5:T13" si="6">SUM(B5,E5,H5,K5,N5,Q5)</f>
        <v>401618.65200000006</v>
      </c>
      <c r="U5" s="26">
        <f t="shared" ref="U5:U13" si="7">((C5+F5+L5+O5+I5)*(1+$W$4))+R5</f>
        <v>5652449.9720000001</v>
      </c>
      <c r="V5" s="29">
        <f t="shared" ref="V5:V13" si="8">U5-T5</f>
        <v>5250831.32</v>
      </c>
      <c r="W5" s="226">
        <f>'Analyza citlivosti - AgendovéIS'!E7</f>
        <v>0</v>
      </c>
    </row>
    <row r="6" spans="1:23" ht="16">
      <c r="A6" s="25" t="s">
        <v>27</v>
      </c>
      <c r="B6" s="26">
        <f>TCO!F26+TCO!F27</f>
        <v>0</v>
      </c>
      <c r="C6" s="26">
        <f>(TCO!F$12*(1+$W$5))+TCO!F$13</f>
        <v>171780</v>
      </c>
      <c r="D6" s="29">
        <f t="shared" si="1"/>
        <v>171780</v>
      </c>
      <c r="E6" s="27">
        <f>TCO!F22+TCO!F23</f>
        <v>333607.68000000005</v>
      </c>
      <c r="F6" s="26">
        <f>(TCO!F$7*(1+$W$5))+TCO!F$8</f>
        <v>60000</v>
      </c>
      <c r="G6" s="29">
        <f t="shared" si="2"/>
        <v>-273607.68000000005</v>
      </c>
      <c r="H6" s="26">
        <f>TCO!F24+TCO!F25</f>
        <v>50091</v>
      </c>
      <c r="I6" s="26">
        <f>(TCO!F$9*(1+$W$5))+TCO!F$10</f>
        <v>5602737</v>
      </c>
      <c r="J6" s="29">
        <f t="shared" si="3"/>
        <v>5552646</v>
      </c>
      <c r="K6" s="27">
        <v>0</v>
      </c>
      <c r="L6" s="27">
        <f>TCO!F11</f>
        <v>0</v>
      </c>
      <c r="M6" s="29">
        <f t="shared" si="4"/>
        <v>0</v>
      </c>
      <c r="N6" s="27">
        <v>0</v>
      </c>
      <c r="O6" s="27">
        <f>TCO!F14</f>
        <v>301618</v>
      </c>
      <c r="P6" s="29">
        <f t="shared" si="5"/>
        <v>301618</v>
      </c>
      <c r="Q6" s="27">
        <f>'Parametre - Agendové IS'!D109</f>
        <v>18815.970599999997</v>
      </c>
      <c r="R6" s="27">
        <f>'Parametre - Agendové IS'!E109</f>
        <v>18815.970599999997</v>
      </c>
      <c r="S6" s="29">
        <f t="shared" si="0"/>
        <v>0</v>
      </c>
      <c r="T6" s="26">
        <f t="shared" si="6"/>
        <v>402514.65060000005</v>
      </c>
      <c r="U6" s="26">
        <f t="shared" si="7"/>
        <v>6154950.9705999997</v>
      </c>
      <c r="V6" s="29">
        <f t="shared" si="8"/>
        <v>5752436.3199999994</v>
      </c>
    </row>
    <row r="7" spans="1:23" ht="16">
      <c r="A7" s="25" t="s">
        <v>28</v>
      </c>
      <c r="B7" s="26">
        <f>TCO!G26+TCO!G27</f>
        <v>0</v>
      </c>
      <c r="C7" s="26">
        <f>(TCO!G$12*(1+$W$5))+TCO!G$13</f>
        <v>82940</v>
      </c>
      <c r="D7" s="29">
        <f t="shared" si="1"/>
        <v>82940</v>
      </c>
      <c r="E7" s="27">
        <f>TCO!G22+TCO!G23</f>
        <v>333607.68000000005</v>
      </c>
      <c r="F7" s="26">
        <f>(TCO!G$7*(1+$W$5))+TCO!G$8</f>
        <v>0</v>
      </c>
      <c r="G7" s="29">
        <f t="shared" si="2"/>
        <v>-333607.68000000005</v>
      </c>
      <c r="H7" s="26">
        <f>TCO!G24+TCO!G25</f>
        <v>50091</v>
      </c>
      <c r="I7" s="26">
        <f>(TCO!G$9*(1+$W$5))+TCO!G$10</f>
        <v>1298356</v>
      </c>
      <c r="J7" s="29">
        <f t="shared" si="3"/>
        <v>1248265</v>
      </c>
      <c r="K7" s="27">
        <v>0</v>
      </c>
      <c r="L7" s="27">
        <f>TCO!G11</f>
        <v>0</v>
      </c>
      <c r="M7" s="29">
        <f t="shared" si="4"/>
        <v>0</v>
      </c>
      <c r="N7" s="27">
        <v>0</v>
      </c>
      <c r="O7" s="27">
        <f>TCO!G14</f>
        <v>0</v>
      </c>
      <c r="P7" s="29">
        <f t="shared" si="5"/>
        <v>0</v>
      </c>
      <c r="Q7" s="27">
        <f>'Parametre - Agendové IS'!D110</f>
        <v>19756.769130000001</v>
      </c>
      <c r="R7" s="27">
        <f>'Parametre - Agendové IS'!E110</f>
        <v>4439.7234000000008</v>
      </c>
      <c r="S7" s="29">
        <f t="shared" si="0"/>
        <v>-15317.04573</v>
      </c>
      <c r="T7" s="26">
        <f t="shared" si="6"/>
        <v>403455.44913000008</v>
      </c>
      <c r="U7" s="26">
        <f t="shared" si="7"/>
        <v>1385735.7234</v>
      </c>
      <c r="V7" s="29">
        <f t="shared" si="8"/>
        <v>982280.27426999994</v>
      </c>
    </row>
    <row r="8" spans="1:23" ht="16">
      <c r="A8" s="25" t="s">
        <v>29</v>
      </c>
      <c r="B8" s="26">
        <f>TCO!H26+TCO!H27</f>
        <v>0</v>
      </c>
      <c r="C8" s="26">
        <f>(TCO!H$12*(1+$W$5))+TCO!H$13</f>
        <v>82940</v>
      </c>
      <c r="D8" s="29">
        <f t="shared" si="1"/>
        <v>82940</v>
      </c>
      <c r="E8" s="27">
        <f>TCO!H22+TCO!H23</f>
        <v>333607.68000000005</v>
      </c>
      <c r="F8" s="26">
        <f>(TCO!H$7*(1+$W$5))+TCO!H$8</f>
        <v>0</v>
      </c>
      <c r="G8" s="29">
        <f t="shared" si="2"/>
        <v>-333607.68000000005</v>
      </c>
      <c r="H8" s="26">
        <f>TCO!H24+TCO!H25</f>
        <v>50091</v>
      </c>
      <c r="I8" s="26">
        <f>(TCO!H$9*(1+$W$5))+TCO!H$10</f>
        <v>1290856</v>
      </c>
      <c r="J8" s="29">
        <f t="shared" si="3"/>
        <v>1240765</v>
      </c>
      <c r="K8" s="27">
        <v>0</v>
      </c>
      <c r="L8" s="27">
        <f>TCO!H11</f>
        <v>0</v>
      </c>
      <c r="M8" s="29">
        <f t="shared" si="4"/>
        <v>0</v>
      </c>
      <c r="N8" s="27">
        <v>0</v>
      </c>
      <c r="O8" s="27">
        <f>TCO!H14</f>
        <v>0</v>
      </c>
      <c r="P8" s="29">
        <f t="shared" si="5"/>
        <v>0</v>
      </c>
      <c r="Q8" s="27">
        <f>'Parametre - Agendové IS'!D111</f>
        <v>20744.607586500006</v>
      </c>
      <c r="R8" s="27">
        <f>'Parametre - Agendové IS'!E111</f>
        <v>4661.7095700000018</v>
      </c>
      <c r="S8" s="29">
        <f t="shared" si="0"/>
        <v>-16082.898016500003</v>
      </c>
      <c r="T8" s="26">
        <f t="shared" si="6"/>
        <v>404443.28758650005</v>
      </c>
      <c r="U8" s="26">
        <f t="shared" si="7"/>
        <v>1378457.7095699999</v>
      </c>
      <c r="V8" s="29">
        <f t="shared" si="8"/>
        <v>974014.42198349989</v>
      </c>
    </row>
    <row r="9" spans="1:23" ht="16">
      <c r="A9" s="25" t="s">
        <v>30</v>
      </c>
      <c r="B9" s="26">
        <f>TCO!I26+TCO!I27</f>
        <v>0</v>
      </c>
      <c r="C9" s="26">
        <f>(TCO!I$12*(1+$W$5))+TCO!I$13</f>
        <v>370540</v>
      </c>
      <c r="D9" s="29">
        <f t="shared" si="1"/>
        <v>370540</v>
      </c>
      <c r="E9" s="27">
        <f>TCO!I22+TCO!I23</f>
        <v>333607.68000000005</v>
      </c>
      <c r="F9" s="26">
        <f>(TCO!I$7*(1+$W$5))+TCO!I$8</f>
        <v>0</v>
      </c>
      <c r="G9" s="29">
        <f t="shared" si="2"/>
        <v>-333607.68000000005</v>
      </c>
      <c r="H9" s="26">
        <f>TCO!I24+TCO!I25</f>
        <v>50091</v>
      </c>
      <c r="I9" s="26">
        <f>(TCO!I$9*(1+$W$5))+TCO!I$10</f>
        <v>1063356</v>
      </c>
      <c r="J9" s="29">
        <f t="shared" si="3"/>
        <v>1013265</v>
      </c>
      <c r="K9" s="27">
        <v>0</v>
      </c>
      <c r="L9" s="27">
        <f>TCO!I11</f>
        <v>0</v>
      </c>
      <c r="M9" s="29">
        <f t="shared" si="4"/>
        <v>0</v>
      </c>
      <c r="N9" s="27">
        <v>0</v>
      </c>
      <c r="O9" s="27">
        <f>TCO!I14</f>
        <v>0</v>
      </c>
      <c r="P9" s="29">
        <f t="shared" si="5"/>
        <v>0</v>
      </c>
      <c r="Q9" s="27">
        <f>'Parametre - Agendové IS'!D112</f>
        <v>21781.837965825005</v>
      </c>
      <c r="R9" s="27">
        <f>'Parametre - Agendové IS'!E112</f>
        <v>4894.795048500001</v>
      </c>
      <c r="S9" s="29">
        <f t="shared" si="0"/>
        <v>-16887.042917325005</v>
      </c>
      <c r="T9" s="26">
        <f t="shared" si="6"/>
        <v>405480.51796582504</v>
      </c>
      <c r="U9" s="26">
        <f t="shared" si="7"/>
        <v>1438790.7950484999</v>
      </c>
      <c r="V9" s="29">
        <f t="shared" si="8"/>
        <v>1033310.2770826749</v>
      </c>
    </row>
    <row r="10" spans="1:23" ht="16">
      <c r="A10" s="25" t="s">
        <v>31</v>
      </c>
      <c r="B10" s="26">
        <f>TCO!J26+TCO!J27</f>
        <v>0</v>
      </c>
      <c r="C10" s="26">
        <f>(TCO!J$12*(1+$W$5))+TCO!J$13</f>
        <v>136940</v>
      </c>
      <c r="D10" s="29">
        <f t="shared" si="1"/>
        <v>136940</v>
      </c>
      <c r="E10" s="27">
        <f>TCO!J22+TCO!J23</f>
        <v>333607.68000000005</v>
      </c>
      <c r="F10" s="26">
        <f>(TCO!J$7*(1+$W$5))+TCO!J$8</f>
        <v>0</v>
      </c>
      <c r="G10" s="29">
        <f t="shared" si="2"/>
        <v>-333607.68000000005</v>
      </c>
      <c r="H10" s="26">
        <f>TCO!J24+TCO!J25</f>
        <v>50091</v>
      </c>
      <c r="I10" s="26">
        <f>(TCO!J$9*(1+$W$5))+TCO!J$10</f>
        <v>860856</v>
      </c>
      <c r="J10" s="29">
        <f t="shared" si="3"/>
        <v>810765</v>
      </c>
      <c r="K10" s="27">
        <v>0</v>
      </c>
      <c r="L10" s="27">
        <f>TCO!J11</f>
        <v>0</v>
      </c>
      <c r="M10" s="29">
        <f t="shared" si="4"/>
        <v>0</v>
      </c>
      <c r="N10" s="27">
        <v>0</v>
      </c>
      <c r="O10" s="27">
        <f>TCO!J14</f>
        <v>0</v>
      </c>
      <c r="P10" s="29">
        <f t="shared" si="5"/>
        <v>0</v>
      </c>
      <c r="Q10" s="27">
        <f>'Parametre - Agendové IS'!D113</f>
        <v>22870.929864116257</v>
      </c>
      <c r="R10" s="27">
        <f>'Parametre - Agendové IS'!E113</f>
        <v>5139.5348009250019</v>
      </c>
      <c r="S10" s="29">
        <f t="shared" si="0"/>
        <v>-17731.395063191256</v>
      </c>
      <c r="T10" s="26">
        <f t="shared" si="6"/>
        <v>406569.6098641163</v>
      </c>
      <c r="U10" s="26">
        <f t="shared" si="7"/>
        <v>1002935.5348009251</v>
      </c>
      <c r="V10" s="29">
        <f t="shared" si="8"/>
        <v>596365.92493680876</v>
      </c>
    </row>
    <row r="11" spans="1:23" ht="16">
      <c r="A11" s="25" t="s">
        <v>32</v>
      </c>
      <c r="B11" s="26">
        <f>TCO!K26+TCO!K27</f>
        <v>0</v>
      </c>
      <c r="C11" s="26">
        <f>(TCO!K$12*(1+$W$5))+TCO!K$13</f>
        <v>82940</v>
      </c>
      <c r="D11" s="29">
        <f t="shared" si="1"/>
        <v>82940</v>
      </c>
      <c r="E11" s="27">
        <f>TCO!K22+TCO!K23</f>
        <v>333607.68000000005</v>
      </c>
      <c r="F11" s="26">
        <f>(TCO!K$7*(1+$W$5))+TCO!K$8</f>
        <v>0</v>
      </c>
      <c r="G11" s="29">
        <f t="shared" si="2"/>
        <v>-333607.68000000005</v>
      </c>
      <c r="H11" s="26">
        <f>TCO!K24+TCO!K25</f>
        <v>50091</v>
      </c>
      <c r="I11" s="26">
        <f>(TCO!K$9*(1+$W$5))+TCO!K$10</f>
        <v>868356</v>
      </c>
      <c r="J11" s="29">
        <f t="shared" si="3"/>
        <v>818265</v>
      </c>
      <c r="K11" s="27">
        <v>0</v>
      </c>
      <c r="L11" s="27">
        <f>TCO!K11</f>
        <v>0</v>
      </c>
      <c r="M11" s="29">
        <f t="shared" si="4"/>
        <v>0</v>
      </c>
      <c r="N11" s="27">
        <v>0</v>
      </c>
      <c r="O11" s="27">
        <f>TCO!K14</f>
        <v>0</v>
      </c>
      <c r="P11" s="29">
        <f t="shared" si="5"/>
        <v>0</v>
      </c>
      <c r="Q11" s="27">
        <f>'Parametre - Agendové IS'!D114</f>
        <v>24014.476357322066</v>
      </c>
      <c r="R11" s="27">
        <f>'Parametre - Agendové IS'!E114</f>
        <v>5396.5115409712516</v>
      </c>
      <c r="S11" s="29">
        <f t="shared" si="0"/>
        <v>-18617.964816350814</v>
      </c>
      <c r="T11" s="26">
        <f t="shared" si="6"/>
        <v>407713.15635732212</v>
      </c>
      <c r="U11" s="26">
        <f t="shared" si="7"/>
        <v>956692.51154097123</v>
      </c>
      <c r="V11" s="29">
        <f t="shared" si="8"/>
        <v>548979.35518364911</v>
      </c>
    </row>
    <row r="12" spans="1:23" ht="16">
      <c r="A12" s="25" t="s">
        <v>33</v>
      </c>
      <c r="B12" s="26">
        <f>TCO!L26+TCO!L27</f>
        <v>0</v>
      </c>
      <c r="C12" s="26">
        <f>(TCO!L$12*(1+$W$5))+TCO!L$13</f>
        <v>82940</v>
      </c>
      <c r="D12" s="29">
        <f t="shared" si="1"/>
        <v>82940</v>
      </c>
      <c r="E12" s="27">
        <f>TCO!L22+TCO!L23</f>
        <v>333607.68000000005</v>
      </c>
      <c r="F12" s="26">
        <f>(TCO!L$7*(1+$W$5))+TCO!L$8</f>
        <v>0</v>
      </c>
      <c r="G12" s="29">
        <f t="shared" si="2"/>
        <v>-333607.68000000005</v>
      </c>
      <c r="H12" s="26">
        <f>TCO!L24+TCO!L25</f>
        <v>50091</v>
      </c>
      <c r="I12" s="26">
        <f>(TCO!L$9*(1+$W$5))+TCO!L$10</f>
        <v>960856</v>
      </c>
      <c r="J12" s="29">
        <f t="shared" si="3"/>
        <v>910765</v>
      </c>
      <c r="K12" s="27">
        <v>0</v>
      </c>
      <c r="L12" s="27">
        <f>TCO!L11</f>
        <v>0</v>
      </c>
      <c r="M12" s="29">
        <f t="shared" si="4"/>
        <v>0</v>
      </c>
      <c r="N12" s="27">
        <v>0</v>
      </c>
      <c r="O12" s="27">
        <f>TCO!L14</f>
        <v>0</v>
      </c>
      <c r="P12" s="29">
        <f t="shared" si="5"/>
        <v>0</v>
      </c>
      <c r="Q12" s="27">
        <f>'Parametre - Agendové IS'!D115</f>
        <v>25215.200175188173</v>
      </c>
      <c r="R12" s="27">
        <f>'Parametre - Agendové IS'!E115</f>
        <v>5666.3371180198137</v>
      </c>
      <c r="S12" s="29">
        <f t="shared" si="0"/>
        <v>-19548.863057168361</v>
      </c>
      <c r="T12" s="26">
        <f t="shared" si="6"/>
        <v>408913.88017518824</v>
      </c>
      <c r="U12" s="26">
        <f t="shared" si="7"/>
        <v>1049462.3371180198</v>
      </c>
      <c r="V12" s="29">
        <f t="shared" si="8"/>
        <v>640548.45694283163</v>
      </c>
    </row>
    <row r="13" spans="1:23" ht="17" thickBot="1">
      <c r="A13" s="40" t="s">
        <v>34</v>
      </c>
      <c r="B13" s="44">
        <f>TCO!M26+TCO!M27</f>
        <v>0</v>
      </c>
      <c r="C13" s="44">
        <f>(TCO!M$12*(1+$W$5))+TCO!M$13</f>
        <v>514340</v>
      </c>
      <c r="D13" s="182">
        <f t="shared" si="1"/>
        <v>514340</v>
      </c>
      <c r="E13" s="48">
        <f>TCO!M22+TCO!M23</f>
        <v>333607.68000000005</v>
      </c>
      <c r="F13" s="44">
        <f>(TCO!M$7*(1+$W$5))+TCO!M$8</f>
        <v>0</v>
      </c>
      <c r="G13" s="182">
        <f t="shared" si="2"/>
        <v>-333607.68000000005</v>
      </c>
      <c r="H13" s="44">
        <f>TCO!M24+TCO!M25</f>
        <v>50091</v>
      </c>
      <c r="I13" s="44">
        <f>(TCO!M$9*(1+$W$5))+TCO!M$10</f>
        <v>868356</v>
      </c>
      <c r="J13" s="182">
        <f t="shared" si="3"/>
        <v>818265</v>
      </c>
      <c r="K13" s="48">
        <v>0</v>
      </c>
      <c r="L13" s="48">
        <f>TCO!M11</f>
        <v>0</v>
      </c>
      <c r="M13" s="182">
        <f t="shared" si="4"/>
        <v>0</v>
      </c>
      <c r="N13" s="48">
        <v>0</v>
      </c>
      <c r="O13" s="48">
        <f>TCO!M14</f>
        <v>0</v>
      </c>
      <c r="P13" s="182">
        <f t="shared" si="5"/>
        <v>0</v>
      </c>
      <c r="Q13" s="48">
        <f>'Parametre - Agendové IS'!D116</f>
        <v>26475.96018394758</v>
      </c>
      <c r="R13" s="48">
        <f>'Parametre - Agendové IS'!E116</f>
        <v>5949.6539739208056</v>
      </c>
      <c r="S13" s="182">
        <f t="shared" si="0"/>
        <v>-20526.306210026774</v>
      </c>
      <c r="T13" s="26">
        <f t="shared" si="6"/>
        <v>410174.64018394763</v>
      </c>
      <c r="U13" s="26">
        <f t="shared" si="7"/>
        <v>1388645.6539739207</v>
      </c>
      <c r="V13" s="182">
        <f t="shared" si="8"/>
        <v>978471.01378997311</v>
      </c>
    </row>
    <row r="14" spans="1:23" ht="16">
      <c r="A14" s="578" t="s">
        <v>107</v>
      </c>
      <c r="B14" s="569">
        <f>SUM(B4:B13)</f>
        <v>0</v>
      </c>
      <c r="C14" s="567">
        <f t="shared" ref="C14:S14" si="9">SUM(C4:C13)</f>
        <v>2124360</v>
      </c>
      <c r="D14" s="566">
        <f t="shared" si="9"/>
        <v>2124360</v>
      </c>
      <c r="E14" s="569">
        <f t="shared" si="9"/>
        <v>3336076.8000000012</v>
      </c>
      <c r="F14" s="567">
        <f t="shared" si="9"/>
        <v>168000</v>
      </c>
      <c r="G14" s="566">
        <f t="shared" si="9"/>
        <v>-3168076.8000000012</v>
      </c>
      <c r="H14" s="569">
        <f t="shared" si="9"/>
        <v>500910</v>
      </c>
      <c r="I14" s="567">
        <f t="shared" si="9"/>
        <v>17947053</v>
      </c>
      <c r="J14" s="566">
        <f t="shared" si="9"/>
        <v>17446143</v>
      </c>
      <c r="K14" s="569">
        <f t="shared" ref="K14:P14" si="10">SUM(K4:K13)</f>
        <v>0</v>
      </c>
      <c r="L14" s="567">
        <f t="shared" si="10"/>
        <v>0</v>
      </c>
      <c r="M14" s="566">
        <f t="shared" si="10"/>
        <v>0</v>
      </c>
      <c r="N14" s="569">
        <f t="shared" si="10"/>
        <v>0</v>
      </c>
      <c r="O14" s="567">
        <f t="shared" si="10"/>
        <v>874854</v>
      </c>
      <c r="P14" s="566">
        <f t="shared" si="10"/>
        <v>874854</v>
      </c>
      <c r="Q14" s="569">
        <f t="shared" si="9"/>
        <v>214662.36386289907</v>
      </c>
      <c r="R14" s="567">
        <f t="shared" si="9"/>
        <v>89950.848052336863</v>
      </c>
      <c r="S14" s="566">
        <f t="shared" si="9"/>
        <v>-124711.51581056221</v>
      </c>
      <c r="T14" s="579">
        <f>SUM(T4:T13)</f>
        <v>4051649.1638628994</v>
      </c>
      <c r="U14" s="580">
        <f>SUM(U4:U13)</f>
        <v>21204217.848052338</v>
      </c>
      <c r="V14" s="581">
        <f>SUM(V4:V13)</f>
        <v>17152568.684189439</v>
      </c>
    </row>
    <row r="15" spans="1:23" ht="17" thickBot="1">
      <c r="A15" s="578" t="s">
        <v>161</v>
      </c>
      <c r="B15" s="577"/>
      <c r="C15" s="575"/>
      <c r="D15" s="573">
        <f>D4+NPV(Faktory!$D$5,D5:D13)</f>
        <v>1705310.9862809093</v>
      </c>
      <c r="E15" s="577"/>
      <c r="F15" s="575"/>
      <c r="G15" s="573">
        <f>G4+NPV(Faktory!$D$5,G5:G13)</f>
        <v>-2547552.6675006994</v>
      </c>
      <c r="H15" s="577"/>
      <c r="I15" s="575"/>
      <c r="J15" s="573">
        <f>J4+NPV(Faktory!$D$5,J5:J13)</f>
        <v>15073900.709329199</v>
      </c>
      <c r="K15" s="577"/>
      <c r="L15" s="575"/>
      <c r="M15" s="573">
        <f>M4+NPV(Faktory!$D$5,M5:M13)</f>
        <v>0</v>
      </c>
      <c r="N15" s="577"/>
      <c r="O15" s="575"/>
      <c r="P15" s="573">
        <f>P4+NPV(Faktory!$D$5,P5:P13)</f>
        <v>833640.13151927432</v>
      </c>
      <c r="Q15" s="577"/>
      <c r="R15" s="575"/>
      <c r="S15" s="573">
        <f>S4+NPV(Faktory!$D$5,S5:S13)</f>
        <v>-92620.08</v>
      </c>
      <c r="T15" s="582"/>
      <c r="U15" s="583"/>
      <c r="V15" s="584">
        <f>V4+NPV(Faktory!$D$5,V5:V13)</f>
        <v>14972679.079628684</v>
      </c>
    </row>
    <row r="16" spans="1:23">
      <c r="A16" s="146"/>
      <c r="B16" s="146"/>
      <c r="C16" s="146"/>
      <c r="D16" s="162"/>
      <c r="E16" s="146"/>
      <c r="F16" s="146"/>
      <c r="G16" s="162"/>
      <c r="H16" s="146"/>
      <c r="I16" s="146"/>
      <c r="J16" s="162"/>
      <c r="K16" s="162"/>
      <c r="L16" s="162"/>
      <c r="M16" s="162"/>
      <c r="N16" s="162"/>
      <c r="O16" s="162"/>
      <c r="P16" s="162"/>
      <c r="Q16" s="146"/>
      <c r="R16" s="146"/>
      <c r="S16" s="162"/>
      <c r="T16" s="183"/>
      <c r="U16" s="183"/>
      <c r="V16" s="183"/>
    </row>
    <row r="17" spans="1:2">
      <c r="A17" s="107"/>
      <c r="B17" s="108" t="s">
        <v>171</v>
      </c>
    </row>
    <row r="22" spans="1:2">
      <c r="B22" s="184"/>
    </row>
  </sheetData>
  <mergeCells count="10">
    <mergeCell ref="Q1:S1"/>
    <mergeCell ref="T1:V1"/>
    <mergeCell ref="B2:D2"/>
    <mergeCell ref="E2:G2"/>
    <mergeCell ref="H2:J2"/>
    <mergeCell ref="Q2:S2"/>
    <mergeCell ref="N1:P1"/>
    <mergeCell ref="N2:P2"/>
    <mergeCell ref="K2:M2"/>
    <mergeCell ref="B1:M1"/>
  </mergeCells>
  <pageMargins left="0.7" right="0.7" top="0.75" bottom="0.75" header="0.3" footer="0.3"/>
  <pageSetup paperSize="9" scale="2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CC"/>
  </sheetPr>
  <dimension ref="A1:AQ136"/>
  <sheetViews>
    <sheetView view="pageBreakPreview" topLeftCell="K1" zoomScale="90" zoomScaleNormal="80" zoomScaleSheetLayoutView="90" workbookViewId="0">
      <selection activeCell="AN1" sqref="AN1:AP1"/>
    </sheetView>
  </sheetViews>
  <sheetFormatPr baseColWidth="10" defaultColWidth="9.1640625" defaultRowHeight="15"/>
  <cols>
    <col min="1" max="1" width="19.1640625" style="400" customWidth="1"/>
    <col min="2" max="2" width="9.83203125" style="400" bestFit="1" customWidth="1"/>
    <col min="3" max="3" width="8.83203125" style="400" bestFit="1" customWidth="1"/>
    <col min="4" max="4" width="14.5" style="400" bestFit="1" customWidth="1"/>
    <col min="5" max="5" width="15.6640625" style="400" bestFit="1" customWidth="1"/>
    <col min="6" max="6" width="14.5" style="400" bestFit="1" customWidth="1"/>
    <col min="7" max="7" width="14.5" style="442" bestFit="1" customWidth="1"/>
    <col min="8" max="8" width="14.6640625" style="493" customWidth="1"/>
    <col min="9" max="9" width="14.5" style="442" bestFit="1" customWidth="1"/>
    <col min="10" max="10" width="12.83203125" style="400" bestFit="1" customWidth="1"/>
    <col min="11" max="11" width="14.5" style="400" bestFit="1" customWidth="1"/>
    <col min="12" max="12" width="12.83203125" style="400" bestFit="1" customWidth="1"/>
    <col min="13" max="13" width="10.33203125" style="494" customWidth="1"/>
    <col min="14" max="14" width="14.5" style="493" bestFit="1" customWidth="1"/>
    <col min="15" max="15" width="14.5" style="442" bestFit="1" customWidth="1"/>
    <col min="16" max="24" width="14.5" style="608" customWidth="1"/>
    <col min="25" max="36" width="14.5" style="611" customWidth="1"/>
    <col min="37" max="39" width="14.5" style="608" customWidth="1"/>
    <col min="40" max="40" width="10.33203125" style="494" customWidth="1"/>
    <col min="41" max="41" width="10.33203125" style="493" customWidth="1"/>
    <col min="42" max="42" width="10.33203125" style="442" customWidth="1"/>
    <col min="43" max="43" width="14.6640625" style="475" customWidth="1"/>
    <col min="44" max="46" width="9.1640625" style="400"/>
    <col min="47" max="47" width="12.5" style="400" bestFit="1" customWidth="1"/>
    <col min="48" max="282" width="9.1640625" style="400"/>
    <col min="283" max="283" width="1.6640625" style="400" customWidth="1"/>
    <col min="284" max="284" width="19.1640625" style="400" customWidth="1"/>
    <col min="285" max="285" width="35.1640625" style="400" customWidth="1"/>
    <col min="286" max="286" width="9.83203125" style="400" bestFit="1" customWidth="1"/>
    <col min="287" max="287" width="8.83203125" style="400" bestFit="1" customWidth="1"/>
    <col min="288" max="298" width="10.33203125" style="400" customWidth="1"/>
    <col min="299" max="538" width="9.1640625" style="400"/>
    <col min="539" max="539" width="1.6640625" style="400" customWidth="1"/>
    <col min="540" max="540" width="19.1640625" style="400" customWidth="1"/>
    <col min="541" max="541" width="35.1640625" style="400" customWidth="1"/>
    <col min="542" max="542" width="9.83203125" style="400" bestFit="1" customWidth="1"/>
    <col min="543" max="543" width="8.83203125" style="400" bestFit="1" customWidth="1"/>
    <col min="544" max="554" width="10.33203125" style="400" customWidth="1"/>
    <col min="555" max="794" width="9.1640625" style="400"/>
    <col min="795" max="795" width="1.6640625" style="400" customWidth="1"/>
    <col min="796" max="796" width="19.1640625" style="400" customWidth="1"/>
    <col min="797" max="797" width="35.1640625" style="400" customWidth="1"/>
    <col min="798" max="798" width="9.83203125" style="400" bestFit="1" customWidth="1"/>
    <col min="799" max="799" width="8.83203125" style="400" bestFit="1" customWidth="1"/>
    <col min="800" max="810" width="10.33203125" style="400" customWidth="1"/>
    <col min="811" max="1050" width="9.1640625" style="400"/>
    <col min="1051" max="1051" width="1.6640625" style="400" customWidth="1"/>
    <col min="1052" max="1052" width="19.1640625" style="400" customWidth="1"/>
    <col min="1053" max="1053" width="35.1640625" style="400" customWidth="1"/>
    <col min="1054" max="1054" width="9.83203125" style="400" bestFit="1" customWidth="1"/>
    <col min="1055" max="1055" width="8.83203125" style="400" bestFit="1" customWidth="1"/>
    <col min="1056" max="1066" width="10.33203125" style="400" customWidth="1"/>
    <col min="1067" max="1306" width="9.1640625" style="400"/>
    <col min="1307" max="1307" width="1.6640625" style="400" customWidth="1"/>
    <col min="1308" max="1308" width="19.1640625" style="400" customWidth="1"/>
    <col min="1309" max="1309" width="35.1640625" style="400" customWidth="1"/>
    <col min="1310" max="1310" width="9.83203125" style="400" bestFit="1" customWidth="1"/>
    <col min="1311" max="1311" width="8.83203125" style="400" bestFit="1" customWidth="1"/>
    <col min="1312" max="1322" width="10.33203125" style="400" customWidth="1"/>
    <col min="1323" max="1562" width="9.1640625" style="400"/>
    <col min="1563" max="1563" width="1.6640625" style="400" customWidth="1"/>
    <col min="1564" max="1564" width="19.1640625" style="400" customWidth="1"/>
    <col min="1565" max="1565" width="35.1640625" style="400" customWidth="1"/>
    <col min="1566" max="1566" width="9.83203125" style="400" bestFit="1" customWidth="1"/>
    <col min="1567" max="1567" width="8.83203125" style="400" bestFit="1" customWidth="1"/>
    <col min="1568" max="1578" width="10.33203125" style="400" customWidth="1"/>
    <col min="1579" max="1818" width="9.1640625" style="400"/>
    <col min="1819" max="1819" width="1.6640625" style="400" customWidth="1"/>
    <col min="1820" max="1820" width="19.1640625" style="400" customWidth="1"/>
    <col min="1821" max="1821" width="35.1640625" style="400" customWidth="1"/>
    <col min="1822" max="1822" width="9.83203125" style="400" bestFit="1" customWidth="1"/>
    <col min="1823" max="1823" width="8.83203125" style="400" bestFit="1" customWidth="1"/>
    <col min="1824" max="1834" width="10.33203125" style="400" customWidth="1"/>
    <col min="1835" max="2074" width="9.1640625" style="400"/>
    <col min="2075" max="2075" width="1.6640625" style="400" customWidth="1"/>
    <col min="2076" max="2076" width="19.1640625" style="400" customWidth="1"/>
    <col min="2077" max="2077" width="35.1640625" style="400" customWidth="1"/>
    <col min="2078" max="2078" width="9.83203125" style="400" bestFit="1" customWidth="1"/>
    <col min="2079" max="2079" width="8.83203125" style="400" bestFit="1" customWidth="1"/>
    <col min="2080" max="2090" width="10.33203125" style="400" customWidth="1"/>
    <col min="2091" max="2330" width="9.1640625" style="400"/>
    <col min="2331" max="2331" width="1.6640625" style="400" customWidth="1"/>
    <col min="2332" max="2332" width="19.1640625" style="400" customWidth="1"/>
    <col min="2333" max="2333" width="35.1640625" style="400" customWidth="1"/>
    <col min="2334" max="2334" width="9.83203125" style="400" bestFit="1" customWidth="1"/>
    <col min="2335" max="2335" width="8.83203125" style="400" bestFit="1" customWidth="1"/>
    <col min="2336" max="2346" width="10.33203125" style="400" customWidth="1"/>
    <col min="2347" max="2586" width="9.1640625" style="400"/>
    <col min="2587" max="2587" width="1.6640625" style="400" customWidth="1"/>
    <col min="2588" max="2588" width="19.1640625" style="400" customWidth="1"/>
    <col min="2589" max="2589" width="35.1640625" style="400" customWidth="1"/>
    <col min="2590" max="2590" width="9.83203125" style="400" bestFit="1" customWidth="1"/>
    <col min="2591" max="2591" width="8.83203125" style="400" bestFit="1" customWidth="1"/>
    <col min="2592" max="2602" width="10.33203125" style="400" customWidth="1"/>
    <col min="2603" max="2842" width="9.1640625" style="400"/>
    <col min="2843" max="2843" width="1.6640625" style="400" customWidth="1"/>
    <col min="2844" max="2844" width="19.1640625" style="400" customWidth="1"/>
    <col min="2845" max="2845" width="35.1640625" style="400" customWidth="1"/>
    <col min="2846" max="2846" width="9.83203125" style="400" bestFit="1" customWidth="1"/>
    <col min="2847" max="2847" width="8.83203125" style="400" bestFit="1" customWidth="1"/>
    <col min="2848" max="2858" width="10.33203125" style="400" customWidth="1"/>
    <col min="2859" max="3098" width="9.1640625" style="400"/>
    <col min="3099" max="3099" width="1.6640625" style="400" customWidth="1"/>
    <col min="3100" max="3100" width="19.1640625" style="400" customWidth="1"/>
    <col min="3101" max="3101" width="35.1640625" style="400" customWidth="1"/>
    <col min="3102" max="3102" width="9.83203125" style="400" bestFit="1" customWidth="1"/>
    <col min="3103" max="3103" width="8.83203125" style="400" bestFit="1" customWidth="1"/>
    <col min="3104" max="3114" width="10.33203125" style="400" customWidth="1"/>
    <col min="3115" max="3354" width="9.1640625" style="400"/>
    <col min="3355" max="3355" width="1.6640625" style="400" customWidth="1"/>
    <col min="3356" max="3356" width="19.1640625" style="400" customWidth="1"/>
    <col min="3357" max="3357" width="35.1640625" style="400" customWidth="1"/>
    <col min="3358" max="3358" width="9.83203125" style="400" bestFit="1" customWidth="1"/>
    <col min="3359" max="3359" width="8.83203125" style="400" bestFit="1" customWidth="1"/>
    <col min="3360" max="3370" width="10.33203125" style="400" customWidth="1"/>
    <col min="3371" max="3610" width="9.1640625" style="400"/>
    <col min="3611" max="3611" width="1.6640625" style="400" customWidth="1"/>
    <col min="3612" max="3612" width="19.1640625" style="400" customWidth="1"/>
    <col min="3613" max="3613" width="35.1640625" style="400" customWidth="1"/>
    <col min="3614" max="3614" width="9.83203125" style="400" bestFit="1" customWidth="1"/>
    <col min="3615" max="3615" width="8.83203125" style="400" bestFit="1" customWidth="1"/>
    <col min="3616" max="3626" width="10.33203125" style="400" customWidth="1"/>
    <col min="3627" max="3866" width="9.1640625" style="400"/>
    <col min="3867" max="3867" width="1.6640625" style="400" customWidth="1"/>
    <col min="3868" max="3868" width="19.1640625" style="400" customWidth="1"/>
    <col min="3869" max="3869" width="35.1640625" style="400" customWidth="1"/>
    <col min="3870" max="3870" width="9.83203125" style="400" bestFit="1" customWidth="1"/>
    <col min="3871" max="3871" width="8.83203125" style="400" bestFit="1" customWidth="1"/>
    <col min="3872" max="3882" width="10.33203125" style="400" customWidth="1"/>
    <col min="3883" max="4122" width="9.1640625" style="400"/>
    <col min="4123" max="4123" width="1.6640625" style="400" customWidth="1"/>
    <col min="4124" max="4124" width="19.1640625" style="400" customWidth="1"/>
    <col min="4125" max="4125" width="35.1640625" style="400" customWidth="1"/>
    <col min="4126" max="4126" width="9.83203125" style="400" bestFit="1" customWidth="1"/>
    <col min="4127" max="4127" width="8.83203125" style="400" bestFit="1" customWidth="1"/>
    <col min="4128" max="4138" width="10.33203125" style="400" customWidth="1"/>
    <col min="4139" max="4378" width="9.1640625" style="400"/>
    <col min="4379" max="4379" width="1.6640625" style="400" customWidth="1"/>
    <col min="4380" max="4380" width="19.1640625" style="400" customWidth="1"/>
    <col min="4381" max="4381" width="35.1640625" style="400" customWidth="1"/>
    <col min="4382" max="4382" width="9.83203125" style="400" bestFit="1" customWidth="1"/>
    <col min="4383" max="4383" width="8.83203125" style="400" bestFit="1" customWidth="1"/>
    <col min="4384" max="4394" width="10.33203125" style="400" customWidth="1"/>
    <col min="4395" max="4634" width="9.1640625" style="400"/>
    <col min="4635" max="4635" width="1.6640625" style="400" customWidth="1"/>
    <col min="4636" max="4636" width="19.1640625" style="400" customWidth="1"/>
    <col min="4637" max="4637" width="35.1640625" style="400" customWidth="1"/>
    <col min="4638" max="4638" width="9.83203125" style="400" bestFit="1" customWidth="1"/>
    <col min="4639" max="4639" width="8.83203125" style="400" bestFit="1" customWidth="1"/>
    <col min="4640" max="4650" width="10.33203125" style="400" customWidth="1"/>
    <col min="4651" max="4890" width="9.1640625" style="400"/>
    <col min="4891" max="4891" width="1.6640625" style="400" customWidth="1"/>
    <col min="4892" max="4892" width="19.1640625" style="400" customWidth="1"/>
    <col min="4893" max="4893" width="35.1640625" style="400" customWidth="1"/>
    <col min="4894" max="4894" width="9.83203125" style="400" bestFit="1" customWidth="1"/>
    <col min="4895" max="4895" width="8.83203125" style="400" bestFit="1" customWidth="1"/>
    <col min="4896" max="4906" width="10.33203125" style="400" customWidth="1"/>
    <col min="4907" max="5146" width="9.1640625" style="400"/>
    <col min="5147" max="5147" width="1.6640625" style="400" customWidth="1"/>
    <col min="5148" max="5148" width="19.1640625" style="400" customWidth="1"/>
    <col min="5149" max="5149" width="35.1640625" style="400" customWidth="1"/>
    <col min="5150" max="5150" width="9.83203125" style="400" bestFit="1" customWidth="1"/>
    <col min="5151" max="5151" width="8.83203125" style="400" bestFit="1" customWidth="1"/>
    <col min="5152" max="5162" width="10.33203125" style="400" customWidth="1"/>
    <col min="5163" max="5402" width="9.1640625" style="400"/>
    <col min="5403" max="5403" width="1.6640625" style="400" customWidth="1"/>
    <col min="5404" max="5404" width="19.1640625" style="400" customWidth="1"/>
    <col min="5405" max="5405" width="35.1640625" style="400" customWidth="1"/>
    <col min="5406" max="5406" width="9.83203125" style="400" bestFit="1" customWidth="1"/>
    <col min="5407" max="5407" width="8.83203125" style="400" bestFit="1" customWidth="1"/>
    <col min="5408" max="5418" width="10.33203125" style="400" customWidth="1"/>
    <col min="5419" max="5658" width="9.1640625" style="400"/>
    <col min="5659" max="5659" width="1.6640625" style="400" customWidth="1"/>
    <col min="5660" max="5660" width="19.1640625" style="400" customWidth="1"/>
    <col min="5661" max="5661" width="35.1640625" style="400" customWidth="1"/>
    <col min="5662" max="5662" width="9.83203125" style="400" bestFit="1" customWidth="1"/>
    <col min="5663" max="5663" width="8.83203125" style="400" bestFit="1" customWidth="1"/>
    <col min="5664" max="5674" width="10.33203125" style="400" customWidth="1"/>
    <col min="5675" max="5914" width="9.1640625" style="400"/>
    <col min="5915" max="5915" width="1.6640625" style="400" customWidth="1"/>
    <col min="5916" max="5916" width="19.1640625" style="400" customWidth="1"/>
    <col min="5917" max="5917" width="35.1640625" style="400" customWidth="1"/>
    <col min="5918" max="5918" width="9.83203125" style="400" bestFit="1" customWidth="1"/>
    <col min="5919" max="5919" width="8.83203125" style="400" bestFit="1" customWidth="1"/>
    <col min="5920" max="5930" width="10.33203125" style="400" customWidth="1"/>
    <col min="5931" max="6170" width="9.1640625" style="400"/>
    <col min="6171" max="6171" width="1.6640625" style="400" customWidth="1"/>
    <col min="6172" max="6172" width="19.1640625" style="400" customWidth="1"/>
    <col min="6173" max="6173" width="35.1640625" style="400" customWidth="1"/>
    <col min="6174" max="6174" width="9.83203125" style="400" bestFit="1" customWidth="1"/>
    <col min="6175" max="6175" width="8.83203125" style="400" bestFit="1" customWidth="1"/>
    <col min="6176" max="6186" width="10.33203125" style="400" customWidth="1"/>
    <col min="6187" max="6426" width="9.1640625" style="400"/>
    <col min="6427" max="6427" width="1.6640625" style="400" customWidth="1"/>
    <col min="6428" max="6428" width="19.1640625" style="400" customWidth="1"/>
    <col min="6429" max="6429" width="35.1640625" style="400" customWidth="1"/>
    <col min="6430" max="6430" width="9.83203125" style="400" bestFit="1" customWidth="1"/>
    <col min="6431" max="6431" width="8.83203125" style="400" bestFit="1" customWidth="1"/>
    <col min="6432" max="6442" width="10.33203125" style="400" customWidth="1"/>
    <col min="6443" max="6682" width="9.1640625" style="400"/>
    <col min="6683" max="6683" width="1.6640625" style="400" customWidth="1"/>
    <col min="6684" max="6684" width="19.1640625" style="400" customWidth="1"/>
    <col min="6685" max="6685" width="35.1640625" style="400" customWidth="1"/>
    <col min="6686" max="6686" width="9.83203125" style="400" bestFit="1" customWidth="1"/>
    <col min="6687" max="6687" width="8.83203125" style="400" bestFit="1" customWidth="1"/>
    <col min="6688" max="6698" width="10.33203125" style="400" customWidth="1"/>
    <col min="6699" max="6938" width="9.1640625" style="400"/>
    <col min="6939" max="6939" width="1.6640625" style="400" customWidth="1"/>
    <col min="6940" max="6940" width="19.1640625" style="400" customWidth="1"/>
    <col min="6941" max="6941" width="35.1640625" style="400" customWidth="1"/>
    <col min="6942" max="6942" width="9.83203125" style="400" bestFit="1" customWidth="1"/>
    <col min="6943" max="6943" width="8.83203125" style="400" bestFit="1" customWidth="1"/>
    <col min="6944" max="6954" width="10.33203125" style="400" customWidth="1"/>
    <col min="6955" max="7194" width="9.1640625" style="400"/>
    <col min="7195" max="7195" width="1.6640625" style="400" customWidth="1"/>
    <col min="7196" max="7196" width="19.1640625" style="400" customWidth="1"/>
    <col min="7197" max="7197" width="35.1640625" style="400" customWidth="1"/>
    <col min="7198" max="7198" width="9.83203125" style="400" bestFit="1" customWidth="1"/>
    <col min="7199" max="7199" width="8.83203125" style="400" bestFit="1" customWidth="1"/>
    <col min="7200" max="7210" width="10.33203125" style="400" customWidth="1"/>
    <col min="7211" max="7450" width="9.1640625" style="400"/>
    <col min="7451" max="7451" width="1.6640625" style="400" customWidth="1"/>
    <col min="7452" max="7452" width="19.1640625" style="400" customWidth="1"/>
    <col min="7453" max="7453" width="35.1640625" style="400" customWidth="1"/>
    <col min="7454" max="7454" width="9.83203125" style="400" bestFit="1" customWidth="1"/>
    <col min="7455" max="7455" width="8.83203125" style="400" bestFit="1" customWidth="1"/>
    <col min="7456" max="7466" width="10.33203125" style="400" customWidth="1"/>
    <col min="7467" max="7706" width="9.1640625" style="400"/>
    <col min="7707" max="7707" width="1.6640625" style="400" customWidth="1"/>
    <col min="7708" max="7708" width="19.1640625" style="400" customWidth="1"/>
    <col min="7709" max="7709" width="35.1640625" style="400" customWidth="1"/>
    <col min="7710" max="7710" width="9.83203125" style="400" bestFit="1" customWidth="1"/>
    <col min="7711" max="7711" width="8.83203125" style="400" bestFit="1" customWidth="1"/>
    <col min="7712" max="7722" width="10.33203125" style="400" customWidth="1"/>
    <col min="7723" max="7962" width="9.1640625" style="400"/>
    <col min="7963" max="7963" width="1.6640625" style="400" customWidth="1"/>
    <col min="7964" max="7964" width="19.1640625" style="400" customWidth="1"/>
    <col min="7965" max="7965" width="35.1640625" style="400" customWidth="1"/>
    <col min="7966" max="7966" width="9.83203125" style="400" bestFit="1" customWidth="1"/>
    <col min="7967" max="7967" width="8.83203125" style="400" bestFit="1" customWidth="1"/>
    <col min="7968" max="7978" width="10.33203125" style="400" customWidth="1"/>
    <col min="7979" max="8218" width="9.1640625" style="400"/>
    <col min="8219" max="8219" width="1.6640625" style="400" customWidth="1"/>
    <col min="8220" max="8220" width="19.1640625" style="400" customWidth="1"/>
    <col min="8221" max="8221" width="35.1640625" style="400" customWidth="1"/>
    <col min="8222" max="8222" width="9.83203125" style="400" bestFit="1" customWidth="1"/>
    <col min="8223" max="8223" width="8.83203125" style="400" bestFit="1" customWidth="1"/>
    <col min="8224" max="8234" width="10.33203125" style="400" customWidth="1"/>
    <col min="8235" max="8474" width="9.1640625" style="400"/>
    <col min="8475" max="8475" width="1.6640625" style="400" customWidth="1"/>
    <col min="8476" max="8476" width="19.1640625" style="400" customWidth="1"/>
    <col min="8477" max="8477" width="35.1640625" style="400" customWidth="1"/>
    <col min="8478" max="8478" width="9.83203125" style="400" bestFit="1" customWidth="1"/>
    <col min="8479" max="8479" width="8.83203125" style="400" bestFit="1" customWidth="1"/>
    <col min="8480" max="8490" width="10.33203125" style="400" customWidth="1"/>
    <col min="8491" max="8730" width="9.1640625" style="400"/>
    <col min="8731" max="8731" width="1.6640625" style="400" customWidth="1"/>
    <col min="8732" max="8732" width="19.1640625" style="400" customWidth="1"/>
    <col min="8733" max="8733" width="35.1640625" style="400" customWidth="1"/>
    <col min="8734" max="8734" width="9.83203125" style="400" bestFit="1" customWidth="1"/>
    <col min="8735" max="8735" width="8.83203125" style="400" bestFit="1" customWidth="1"/>
    <col min="8736" max="8746" width="10.33203125" style="400" customWidth="1"/>
    <col min="8747" max="8986" width="9.1640625" style="400"/>
    <col min="8987" max="8987" width="1.6640625" style="400" customWidth="1"/>
    <col min="8988" max="8988" width="19.1640625" style="400" customWidth="1"/>
    <col min="8989" max="8989" width="35.1640625" style="400" customWidth="1"/>
    <col min="8990" max="8990" width="9.83203125" style="400" bestFit="1" customWidth="1"/>
    <col min="8991" max="8991" width="8.83203125" style="400" bestFit="1" customWidth="1"/>
    <col min="8992" max="9002" width="10.33203125" style="400" customWidth="1"/>
    <col min="9003" max="9242" width="9.1640625" style="400"/>
    <col min="9243" max="9243" width="1.6640625" style="400" customWidth="1"/>
    <col min="9244" max="9244" width="19.1640625" style="400" customWidth="1"/>
    <col min="9245" max="9245" width="35.1640625" style="400" customWidth="1"/>
    <col min="9246" max="9246" width="9.83203125" style="400" bestFit="1" customWidth="1"/>
    <col min="9247" max="9247" width="8.83203125" style="400" bestFit="1" customWidth="1"/>
    <col min="9248" max="9258" width="10.33203125" style="400" customWidth="1"/>
    <col min="9259" max="9498" width="9.1640625" style="400"/>
    <col min="9499" max="9499" width="1.6640625" style="400" customWidth="1"/>
    <col min="9500" max="9500" width="19.1640625" style="400" customWidth="1"/>
    <col min="9501" max="9501" width="35.1640625" style="400" customWidth="1"/>
    <col min="9502" max="9502" width="9.83203125" style="400" bestFit="1" customWidth="1"/>
    <col min="9503" max="9503" width="8.83203125" style="400" bestFit="1" customWidth="1"/>
    <col min="9504" max="9514" width="10.33203125" style="400" customWidth="1"/>
    <col min="9515" max="9754" width="9.1640625" style="400"/>
    <col min="9755" max="9755" width="1.6640625" style="400" customWidth="1"/>
    <col min="9756" max="9756" width="19.1640625" style="400" customWidth="1"/>
    <col min="9757" max="9757" width="35.1640625" style="400" customWidth="1"/>
    <col min="9758" max="9758" width="9.83203125" style="400" bestFit="1" customWidth="1"/>
    <col min="9759" max="9759" width="8.83203125" style="400" bestFit="1" customWidth="1"/>
    <col min="9760" max="9770" width="10.33203125" style="400" customWidth="1"/>
    <col min="9771" max="10010" width="9.1640625" style="400"/>
    <col min="10011" max="10011" width="1.6640625" style="400" customWidth="1"/>
    <col min="10012" max="10012" width="19.1640625" style="400" customWidth="1"/>
    <col min="10013" max="10013" width="35.1640625" style="400" customWidth="1"/>
    <col min="10014" max="10014" width="9.83203125" style="400" bestFit="1" customWidth="1"/>
    <col min="10015" max="10015" width="8.83203125" style="400" bestFit="1" customWidth="1"/>
    <col min="10016" max="10026" width="10.33203125" style="400" customWidth="1"/>
    <col min="10027" max="10266" width="9.1640625" style="400"/>
    <col min="10267" max="10267" width="1.6640625" style="400" customWidth="1"/>
    <col min="10268" max="10268" width="19.1640625" style="400" customWidth="1"/>
    <col min="10269" max="10269" width="35.1640625" style="400" customWidth="1"/>
    <col min="10270" max="10270" width="9.83203125" style="400" bestFit="1" customWidth="1"/>
    <col min="10271" max="10271" width="8.83203125" style="400" bestFit="1" customWidth="1"/>
    <col min="10272" max="10282" width="10.33203125" style="400" customWidth="1"/>
    <col min="10283" max="10522" width="9.1640625" style="400"/>
    <col min="10523" max="10523" width="1.6640625" style="400" customWidth="1"/>
    <col min="10524" max="10524" width="19.1640625" style="400" customWidth="1"/>
    <col min="10525" max="10525" width="35.1640625" style="400" customWidth="1"/>
    <col min="10526" max="10526" width="9.83203125" style="400" bestFit="1" customWidth="1"/>
    <col min="10527" max="10527" width="8.83203125" style="400" bestFit="1" customWidth="1"/>
    <col min="10528" max="10538" width="10.33203125" style="400" customWidth="1"/>
    <col min="10539" max="10778" width="9.1640625" style="400"/>
    <col min="10779" max="10779" width="1.6640625" style="400" customWidth="1"/>
    <col min="10780" max="10780" width="19.1640625" style="400" customWidth="1"/>
    <col min="10781" max="10781" width="35.1640625" style="400" customWidth="1"/>
    <col min="10782" max="10782" width="9.83203125" style="400" bestFit="1" customWidth="1"/>
    <col min="10783" max="10783" width="8.83203125" style="400" bestFit="1" customWidth="1"/>
    <col min="10784" max="10794" width="10.33203125" style="400" customWidth="1"/>
    <col min="10795" max="11034" width="9.1640625" style="400"/>
    <col min="11035" max="11035" width="1.6640625" style="400" customWidth="1"/>
    <col min="11036" max="11036" width="19.1640625" style="400" customWidth="1"/>
    <col min="11037" max="11037" width="35.1640625" style="400" customWidth="1"/>
    <col min="11038" max="11038" width="9.83203125" style="400" bestFit="1" customWidth="1"/>
    <col min="11039" max="11039" width="8.83203125" style="400" bestFit="1" customWidth="1"/>
    <col min="11040" max="11050" width="10.33203125" style="400" customWidth="1"/>
    <col min="11051" max="11290" width="9.1640625" style="400"/>
    <col min="11291" max="11291" width="1.6640625" style="400" customWidth="1"/>
    <col min="11292" max="11292" width="19.1640625" style="400" customWidth="1"/>
    <col min="11293" max="11293" width="35.1640625" style="400" customWidth="1"/>
    <col min="11294" max="11294" width="9.83203125" style="400" bestFit="1" customWidth="1"/>
    <col min="11295" max="11295" width="8.83203125" style="400" bestFit="1" customWidth="1"/>
    <col min="11296" max="11306" width="10.33203125" style="400" customWidth="1"/>
    <col min="11307" max="11546" width="9.1640625" style="400"/>
    <col min="11547" max="11547" width="1.6640625" style="400" customWidth="1"/>
    <col min="11548" max="11548" width="19.1640625" style="400" customWidth="1"/>
    <col min="11549" max="11549" width="35.1640625" style="400" customWidth="1"/>
    <col min="11550" max="11550" width="9.83203125" style="400" bestFit="1" customWidth="1"/>
    <col min="11551" max="11551" width="8.83203125" style="400" bestFit="1" customWidth="1"/>
    <col min="11552" max="11562" width="10.33203125" style="400" customWidth="1"/>
    <col min="11563" max="11802" width="9.1640625" style="400"/>
    <col min="11803" max="11803" width="1.6640625" style="400" customWidth="1"/>
    <col min="11804" max="11804" width="19.1640625" style="400" customWidth="1"/>
    <col min="11805" max="11805" width="35.1640625" style="400" customWidth="1"/>
    <col min="11806" max="11806" width="9.83203125" style="400" bestFit="1" customWidth="1"/>
    <col min="11807" max="11807" width="8.83203125" style="400" bestFit="1" customWidth="1"/>
    <col min="11808" max="11818" width="10.33203125" style="400" customWidth="1"/>
    <col min="11819" max="12058" width="9.1640625" style="400"/>
    <col min="12059" max="12059" width="1.6640625" style="400" customWidth="1"/>
    <col min="12060" max="12060" width="19.1640625" style="400" customWidth="1"/>
    <col min="12061" max="12061" width="35.1640625" style="400" customWidth="1"/>
    <col min="12062" max="12062" width="9.83203125" style="400" bestFit="1" customWidth="1"/>
    <col min="12063" max="12063" width="8.83203125" style="400" bestFit="1" customWidth="1"/>
    <col min="12064" max="12074" width="10.33203125" style="400" customWidth="1"/>
    <col min="12075" max="12314" width="9.1640625" style="400"/>
    <col min="12315" max="12315" width="1.6640625" style="400" customWidth="1"/>
    <col min="12316" max="12316" width="19.1640625" style="400" customWidth="1"/>
    <col min="12317" max="12317" width="35.1640625" style="400" customWidth="1"/>
    <col min="12318" max="12318" width="9.83203125" style="400" bestFit="1" customWidth="1"/>
    <col min="12319" max="12319" width="8.83203125" style="400" bestFit="1" customWidth="1"/>
    <col min="12320" max="12330" width="10.33203125" style="400" customWidth="1"/>
    <col min="12331" max="12570" width="9.1640625" style="400"/>
    <col min="12571" max="12571" width="1.6640625" style="400" customWidth="1"/>
    <col min="12572" max="12572" width="19.1640625" style="400" customWidth="1"/>
    <col min="12573" max="12573" width="35.1640625" style="400" customWidth="1"/>
    <col min="12574" max="12574" width="9.83203125" style="400" bestFit="1" customWidth="1"/>
    <col min="12575" max="12575" width="8.83203125" style="400" bestFit="1" customWidth="1"/>
    <col min="12576" max="12586" width="10.33203125" style="400" customWidth="1"/>
    <col min="12587" max="12826" width="9.1640625" style="400"/>
    <col min="12827" max="12827" width="1.6640625" style="400" customWidth="1"/>
    <col min="12828" max="12828" width="19.1640625" style="400" customWidth="1"/>
    <col min="12829" max="12829" width="35.1640625" style="400" customWidth="1"/>
    <col min="12830" max="12830" width="9.83203125" style="400" bestFit="1" customWidth="1"/>
    <col min="12831" max="12831" width="8.83203125" style="400" bestFit="1" customWidth="1"/>
    <col min="12832" max="12842" width="10.33203125" style="400" customWidth="1"/>
    <col min="12843" max="13082" width="9.1640625" style="400"/>
    <col min="13083" max="13083" width="1.6640625" style="400" customWidth="1"/>
    <col min="13084" max="13084" width="19.1640625" style="400" customWidth="1"/>
    <col min="13085" max="13085" width="35.1640625" style="400" customWidth="1"/>
    <col min="13086" max="13086" width="9.83203125" style="400" bestFit="1" customWidth="1"/>
    <col min="13087" max="13087" width="8.83203125" style="400" bestFit="1" customWidth="1"/>
    <col min="13088" max="13098" width="10.33203125" style="400" customWidth="1"/>
    <col min="13099" max="13338" width="9.1640625" style="400"/>
    <col min="13339" max="13339" width="1.6640625" style="400" customWidth="1"/>
    <col min="13340" max="13340" width="19.1640625" style="400" customWidth="1"/>
    <col min="13341" max="13341" width="35.1640625" style="400" customWidth="1"/>
    <col min="13342" max="13342" width="9.83203125" style="400" bestFit="1" customWidth="1"/>
    <col min="13343" max="13343" width="8.83203125" style="400" bestFit="1" customWidth="1"/>
    <col min="13344" max="13354" width="10.33203125" style="400" customWidth="1"/>
    <col min="13355" max="13594" width="9.1640625" style="400"/>
    <col min="13595" max="13595" width="1.6640625" style="400" customWidth="1"/>
    <col min="13596" max="13596" width="19.1640625" style="400" customWidth="1"/>
    <col min="13597" max="13597" width="35.1640625" style="400" customWidth="1"/>
    <col min="13598" max="13598" width="9.83203125" style="400" bestFit="1" customWidth="1"/>
    <col min="13599" max="13599" width="8.83203125" style="400" bestFit="1" customWidth="1"/>
    <col min="13600" max="13610" width="10.33203125" style="400" customWidth="1"/>
    <col min="13611" max="13850" width="9.1640625" style="400"/>
    <col min="13851" max="13851" width="1.6640625" style="400" customWidth="1"/>
    <col min="13852" max="13852" width="19.1640625" style="400" customWidth="1"/>
    <col min="13853" max="13853" width="35.1640625" style="400" customWidth="1"/>
    <col min="13854" max="13854" width="9.83203125" style="400" bestFit="1" customWidth="1"/>
    <col min="13855" max="13855" width="8.83203125" style="400" bestFit="1" customWidth="1"/>
    <col min="13856" max="13866" width="10.33203125" style="400" customWidth="1"/>
    <col min="13867" max="14106" width="9.1640625" style="400"/>
    <col min="14107" max="14107" width="1.6640625" style="400" customWidth="1"/>
    <col min="14108" max="14108" width="19.1640625" style="400" customWidth="1"/>
    <col min="14109" max="14109" width="35.1640625" style="400" customWidth="1"/>
    <col min="14110" max="14110" width="9.83203125" style="400" bestFit="1" customWidth="1"/>
    <col min="14111" max="14111" width="8.83203125" style="400" bestFit="1" customWidth="1"/>
    <col min="14112" max="14122" width="10.33203125" style="400" customWidth="1"/>
    <col min="14123" max="14362" width="9.1640625" style="400"/>
    <col min="14363" max="14363" width="1.6640625" style="400" customWidth="1"/>
    <col min="14364" max="14364" width="19.1640625" style="400" customWidth="1"/>
    <col min="14365" max="14365" width="35.1640625" style="400" customWidth="1"/>
    <col min="14366" max="14366" width="9.83203125" style="400" bestFit="1" customWidth="1"/>
    <col min="14367" max="14367" width="8.83203125" style="400" bestFit="1" customWidth="1"/>
    <col min="14368" max="14378" width="10.33203125" style="400" customWidth="1"/>
    <col min="14379" max="14618" width="9.1640625" style="400"/>
    <col min="14619" max="14619" width="1.6640625" style="400" customWidth="1"/>
    <col min="14620" max="14620" width="19.1640625" style="400" customWidth="1"/>
    <col min="14621" max="14621" width="35.1640625" style="400" customWidth="1"/>
    <col min="14622" max="14622" width="9.83203125" style="400" bestFit="1" customWidth="1"/>
    <col min="14623" max="14623" width="8.83203125" style="400" bestFit="1" customWidth="1"/>
    <col min="14624" max="14634" width="10.33203125" style="400" customWidth="1"/>
    <col min="14635" max="14874" width="9.1640625" style="400"/>
    <col min="14875" max="14875" width="1.6640625" style="400" customWidth="1"/>
    <col min="14876" max="14876" width="19.1640625" style="400" customWidth="1"/>
    <col min="14877" max="14877" width="35.1640625" style="400" customWidth="1"/>
    <col min="14878" max="14878" width="9.83203125" style="400" bestFit="1" customWidth="1"/>
    <col min="14879" max="14879" width="8.83203125" style="400" bestFit="1" customWidth="1"/>
    <col min="14880" max="14890" width="10.33203125" style="400" customWidth="1"/>
    <col min="14891" max="15130" width="9.1640625" style="400"/>
    <col min="15131" max="15131" width="1.6640625" style="400" customWidth="1"/>
    <col min="15132" max="15132" width="19.1640625" style="400" customWidth="1"/>
    <col min="15133" max="15133" width="35.1640625" style="400" customWidth="1"/>
    <col min="15134" max="15134" width="9.83203125" style="400" bestFit="1" customWidth="1"/>
    <col min="15135" max="15135" width="8.83203125" style="400" bestFit="1" customWidth="1"/>
    <col min="15136" max="15146" width="10.33203125" style="400" customWidth="1"/>
    <col min="15147" max="15386" width="9.1640625" style="400"/>
    <col min="15387" max="15387" width="1.6640625" style="400" customWidth="1"/>
    <col min="15388" max="15388" width="19.1640625" style="400" customWidth="1"/>
    <col min="15389" max="15389" width="35.1640625" style="400" customWidth="1"/>
    <col min="15390" max="15390" width="9.83203125" style="400" bestFit="1" customWidth="1"/>
    <col min="15391" max="15391" width="8.83203125" style="400" bestFit="1" customWidth="1"/>
    <col min="15392" max="15402" width="10.33203125" style="400" customWidth="1"/>
    <col min="15403" max="15642" width="9.1640625" style="400"/>
    <col min="15643" max="15643" width="1.6640625" style="400" customWidth="1"/>
    <col min="15644" max="15644" width="19.1640625" style="400" customWidth="1"/>
    <col min="15645" max="15645" width="35.1640625" style="400" customWidth="1"/>
    <col min="15646" max="15646" width="9.83203125" style="400" bestFit="1" customWidth="1"/>
    <col min="15647" max="15647" width="8.83203125" style="400" bestFit="1" customWidth="1"/>
    <col min="15648" max="15658" width="10.33203125" style="400" customWidth="1"/>
    <col min="15659" max="15898" width="9.1640625" style="400"/>
    <col min="15899" max="15899" width="1.6640625" style="400" customWidth="1"/>
    <col min="15900" max="15900" width="19.1640625" style="400" customWidth="1"/>
    <col min="15901" max="15901" width="35.1640625" style="400" customWidth="1"/>
    <col min="15902" max="15902" width="9.83203125" style="400" bestFit="1" customWidth="1"/>
    <col min="15903" max="15903" width="8.83203125" style="400" bestFit="1" customWidth="1"/>
    <col min="15904" max="15914" width="10.33203125" style="400" customWidth="1"/>
    <col min="15915" max="16154" width="9.1640625" style="400"/>
    <col min="16155" max="16155" width="1.6640625" style="400" customWidth="1"/>
    <col min="16156" max="16156" width="19.1640625" style="400" customWidth="1"/>
    <col min="16157" max="16157" width="35.1640625" style="400" customWidth="1"/>
    <col min="16158" max="16158" width="9.83203125" style="400" bestFit="1" customWidth="1"/>
    <col min="16159" max="16159" width="8.83203125" style="400" bestFit="1" customWidth="1"/>
    <col min="16160" max="16170" width="10.33203125" style="400" customWidth="1"/>
    <col min="16171" max="16384" width="9.1640625" style="400"/>
  </cols>
  <sheetData>
    <row r="1" spans="1:43" s="375" customFormat="1" ht="36" customHeight="1">
      <c r="A1" s="373"/>
      <c r="B1" s="373"/>
      <c r="C1" s="373"/>
      <c r="D1" s="964" t="s">
        <v>107</v>
      </c>
      <c r="E1" s="965"/>
      <c r="F1" s="966"/>
      <c r="G1" s="951" t="s">
        <v>365</v>
      </c>
      <c r="H1" s="952"/>
      <c r="I1" s="953"/>
      <c r="J1" s="951" t="s">
        <v>366</v>
      </c>
      <c r="K1" s="952"/>
      <c r="L1" s="953"/>
      <c r="M1" s="951" t="s">
        <v>367</v>
      </c>
      <c r="N1" s="952"/>
      <c r="O1" s="953"/>
      <c r="P1" s="951" t="s">
        <v>368</v>
      </c>
      <c r="Q1" s="952"/>
      <c r="R1" s="953"/>
      <c r="S1" s="951" t="s">
        <v>369</v>
      </c>
      <c r="T1" s="952"/>
      <c r="U1" s="953"/>
      <c r="V1" s="951" t="s">
        <v>370</v>
      </c>
      <c r="W1" s="952"/>
      <c r="X1" s="953"/>
      <c r="Y1" s="951" t="s">
        <v>371</v>
      </c>
      <c r="Z1" s="952"/>
      <c r="AA1" s="953"/>
      <c r="AB1" s="951" t="s">
        <v>372</v>
      </c>
      <c r="AC1" s="952"/>
      <c r="AD1" s="953"/>
      <c r="AE1" s="951" t="s">
        <v>373</v>
      </c>
      <c r="AF1" s="952"/>
      <c r="AG1" s="953"/>
      <c r="AH1" s="951" t="s">
        <v>374</v>
      </c>
      <c r="AI1" s="952"/>
      <c r="AJ1" s="953"/>
      <c r="AK1" s="951" t="s">
        <v>375</v>
      </c>
      <c r="AL1" s="952"/>
      <c r="AM1" s="953"/>
      <c r="AN1" s="951" t="s">
        <v>376</v>
      </c>
      <c r="AO1" s="952"/>
      <c r="AP1" s="953"/>
      <c r="AQ1" s="374"/>
    </row>
    <row r="2" spans="1:43" s="375" customFormat="1" ht="36" customHeight="1">
      <c r="A2" s="373" t="s">
        <v>352</v>
      </c>
      <c r="B2" s="373"/>
      <c r="C2" s="373"/>
      <c r="D2" s="607"/>
      <c r="E2" s="605"/>
      <c r="F2" s="606"/>
      <c r="G2" s="967" t="s">
        <v>353</v>
      </c>
      <c r="H2" s="943"/>
      <c r="I2" s="944"/>
      <c r="J2" s="942" t="s">
        <v>354</v>
      </c>
      <c r="K2" s="943"/>
      <c r="L2" s="944"/>
      <c r="M2" s="942" t="s">
        <v>356</v>
      </c>
      <c r="N2" s="943"/>
      <c r="O2" s="944"/>
      <c r="P2" s="942" t="s">
        <v>356</v>
      </c>
      <c r="Q2" s="943"/>
      <c r="R2" s="944"/>
      <c r="S2" s="942" t="s">
        <v>356</v>
      </c>
      <c r="T2" s="943"/>
      <c r="U2" s="944"/>
      <c r="V2" s="942" t="s">
        <v>356</v>
      </c>
      <c r="W2" s="943"/>
      <c r="X2" s="944"/>
      <c r="Y2" s="942" t="s">
        <v>356</v>
      </c>
      <c r="Z2" s="943"/>
      <c r="AA2" s="944"/>
      <c r="AB2" s="942" t="s">
        <v>356</v>
      </c>
      <c r="AC2" s="943"/>
      <c r="AD2" s="944"/>
      <c r="AE2" s="942" t="s">
        <v>356</v>
      </c>
      <c r="AF2" s="943"/>
      <c r="AG2" s="944"/>
      <c r="AH2" s="942" t="s">
        <v>356</v>
      </c>
      <c r="AI2" s="943"/>
      <c r="AJ2" s="944"/>
      <c r="AK2" s="942" t="s">
        <v>356</v>
      </c>
      <c r="AL2" s="943"/>
      <c r="AM2" s="944"/>
      <c r="AN2" s="942" t="s">
        <v>355</v>
      </c>
      <c r="AO2" s="943"/>
      <c r="AP2" s="945"/>
      <c r="AQ2" s="374"/>
    </row>
    <row r="3" spans="1:43" s="375" customFormat="1" ht="36" customHeight="1">
      <c r="A3" s="373" t="s">
        <v>221</v>
      </c>
      <c r="B3" s="373"/>
      <c r="C3" s="373"/>
      <c r="D3" s="376"/>
      <c r="E3" s="377"/>
      <c r="F3" s="378"/>
      <c r="G3" s="950" t="str">
        <f>'TCO TO BE- SW'!F1</f>
        <v>Prezentačná vrstva</v>
      </c>
      <c r="H3" s="947"/>
      <c r="I3" s="948"/>
      <c r="J3" s="946" t="str">
        <f>'TCO TO BE- SW'!G1</f>
        <v>Znalostná agenda</v>
      </c>
      <c r="K3" s="947"/>
      <c r="L3" s="948"/>
      <c r="M3" s="946" t="str">
        <f>'TCO TO BE- SW'!H1</f>
        <v>Výkon štátnej správy</v>
      </c>
      <c r="N3" s="947"/>
      <c r="O3" s="948"/>
      <c r="P3" s="609"/>
      <c r="Q3" s="609"/>
      <c r="R3" s="609"/>
      <c r="S3" s="609"/>
      <c r="T3" s="609"/>
      <c r="U3" s="609"/>
      <c r="V3" s="609"/>
      <c r="W3" s="609"/>
      <c r="X3" s="609"/>
      <c r="Y3" s="610"/>
      <c r="Z3" s="610"/>
      <c r="AA3" s="610"/>
      <c r="AB3" s="610"/>
      <c r="AC3" s="610"/>
      <c r="AD3" s="610"/>
      <c r="AE3" s="610"/>
      <c r="AF3" s="610"/>
      <c r="AG3" s="610"/>
      <c r="AH3" s="610"/>
      <c r="AI3" s="610"/>
      <c r="AJ3" s="610"/>
      <c r="AK3" s="609"/>
      <c r="AL3" s="609"/>
      <c r="AM3" s="609"/>
      <c r="AN3" s="946" t="str">
        <f>'TCO TO BE- SW'!I1</f>
        <v>Modul podporných aplkácií</v>
      </c>
      <c r="AO3" s="947"/>
      <c r="AP3" s="949"/>
      <c r="AQ3" s="374"/>
    </row>
    <row r="4" spans="1:43" s="375" customFormat="1" ht="36" customHeight="1">
      <c r="A4" s="373" t="s">
        <v>222</v>
      </c>
      <c r="B4" s="373"/>
      <c r="C4" s="373"/>
      <c r="D4" s="376"/>
      <c r="E4" s="377"/>
      <c r="F4" s="378"/>
      <c r="G4" s="950" t="str">
        <f>'TCO TO BE - HW'!F1</f>
        <v>Prezentačná vrstva</v>
      </c>
      <c r="H4" s="947"/>
      <c r="I4" s="948"/>
      <c r="J4" s="946" t="str">
        <f>'TCO TO BE - HW'!G1</f>
        <v>Znalostná agenda</v>
      </c>
      <c r="K4" s="947"/>
      <c r="L4" s="948"/>
      <c r="M4" s="946" t="str">
        <f>'TCO TO BE - HW'!H1</f>
        <v>Výkon štátnej správy</v>
      </c>
      <c r="N4" s="947"/>
      <c r="O4" s="948"/>
      <c r="P4" s="609"/>
      <c r="Q4" s="609"/>
      <c r="R4" s="609"/>
      <c r="S4" s="609"/>
      <c r="T4" s="609"/>
      <c r="U4" s="609"/>
      <c r="V4" s="609"/>
      <c r="W4" s="609"/>
      <c r="X4" s="609"/>
      <c r="Y4" s="610"/>
      <c r="Z4" s="610"/>
      <c r="AA4" s="610"/>
      <c r="AB4" s="610"/>
      <c r="AC4" s="610"/>
      <c r="AD4" s="610"/>
      <c r="AE4" s="610"/>
      <c r="AF4" s="610"/>
      <c r="AG4" s="610"/>
      <c r="AH4" s="610"/>
      <c r="AI4" s="610"/>
      <c r="AJ4" s="610"/>
      <c r="AK4" s="609"/>
      <c r="AL4" s="609"/>
      <c r="AM4" s="609"/>
      <c r="AN4" s="946" t="str">
        <f>'TCO TO BE - HW'!J1</f>
        <v>Modul Integrácií</v>
      </c>
      <c r="AO4" s="947"/>
      <c r="AP4" s="949"/>
      <c r="AQ4" s="374"/>
    </row>
    <row r="5" spans="1:43" s="389" customFormat="1" ht="15.75" customHeight="1" thickBot="1">
      <c r="A5" s="379" t="s">
        <v>40</v>
      </c>
      <c r="B5" s="379" t="s">
        <v>10</v>
      </c>
      <c r="C5" s="380" t="s">
        <v>23</v>
      </c>
      <c r="D5" s="381" t="s">
        <v>225</v>
      </c>
      <c r="E5" s="382" t="s">
        <v>167</v>
      </c>
      <c r="F5" s="383" t="s">
        <v>160</v>
      </c>
      <c r="G5" s="384" t="s">
        <v>225</v>
      </c>
      <c r="H5" s="384" t="s">
        <v>167</v>
      </c>
      <c r="I5" s="385" t="s">
        <v>160</v>
      </c>
      <c r="J5" s="386" t="s">
        <v>225</v>
      </c>
      <c r="K5" s="384" t="s">
        <v>167</v>
      </c>
      <c r="L5" s="385" t="s">
        <v>160</v>
      </c>
      <c r="M5" s="386" t="s">
        <v>225</v>
      </c>
      <c r="N5" s="384" t="s">
        <v>167</v>
      </c>
      <c r="O5" s="385" t="s">
        <v>160</v>
      </c>
      <c r="P5" s="384"/>
      <c r="Q5" s="384"/>
      <c r="R5" s="384"/>
      <c r="S5" s="384"/>
      <c r="T5" s="384"/>
      <c r="U5" s="384"/>
      <c r="V5" s="384"/>
      <c r="W5" s="384"/>
      <c r="X5" s="384"/>
      <c r="Y5" s="384"/>
      <c r="Z5" s="384"/>
      <c r="AA5" s="384"/>
      <c r="AB5" s="384"/>
      <c r="AC5" s="384"/>
      <c r="AD5" s="384"/>
      <c r="AE5" s="384"/>
      <c r="AF5" s="384"/>
      <c r="AG5" s="384"/>
      <c r="AH5" s="384"/>
      <c r="AI5" s="384"/>
      <c r="AJ5" s="384"/>
      <c r="AK5" s="384"/>
      <c r="AL5" s="384"/>
      <c r="AM5" s="384"/>
      <c r="AN5" s="386" t="s">
        <v>225</v>
      </c>
      <c r="AO5" s="384" t="s">
        <v>167</v>
      </c>
      <c r="AP5" s="387" t="s">
        <v>160</v>
      </c>
      <c r="AQ5" s="388"/>
    </row>
    <row r="6" spans="1:43" ht="14.5" customHeight="1" thickBot="1">
      <c r="A6" s="958" t="s">
        <v>317</v>
      </c>
      <c r="B6" s="961" t="s">
        <v>37</v>
      </c>
      <c r="C6" s="390" t="s">
        <v>25</v>
      </c>
      <c r="D6" s="391">
        <f>G6+J6+M6+P6+S6+V6+Y6+AB6+AE6+AH6+AK6+AN6</f>
        <v>19176</v>
      </c>
      <c r="E6" s="392">
        <f>H6+K6+N6+Q6+T6+W6+Z6+AC6+AF6+AI6+AL6+AO6</f>
        <v>19176</v>
      </c>
      <c r="F6" s="393">
        <f>I6+L6+O6+AP6</f>
        <v>0</v>
      </c>
      <c r="G6" s="394">
        <v>150</v>
      </c>
      <c r="H6" s="394">
        <v>150</v>
      </c>
      <c r="I6" s="396">
        <f>H6-G6</f>
        <v>0</v>
      </c>
      <c r="J6" s="395">
        <v>475</v>
      </c>
      <c r="K6" s="395">
        <v>475</v>
      </c>
      <c r="L6" s="396">
        <f>K6-J6</f>
        <v>0</v>
      </c>
      <c r="M6" s="395">
        <v>72</v>
      </c>
      <c r="N6" s="395">
        <v>72</v>
      </c>
      <c r="O6" s="396">
        <f>N6-M6</f>
        <v>0</v>
      </c>
      <c r="P6" s="395">
        <v>3500</v>
      </c>
      <c r="Q6" s="395">
        <v>3500</v>
      </c>
      <c r="R6" s="396">
        <f>Q6-P6</f>
        <v>0</v>
      </c>
      <c r="S6" s="395">
        <v>283</v>
      </c>
      <c r="T6" s="395">
        <v>283</v>
      </c>
      <c r="U6" s="396">
        <f>T6-S6</f>
        <v>0</v>
      </c>
      <c r="V6" s="395">
        <v>394</v>
      </c>
      <c r="W6" s="395">
        <v>394</v>
      </c>
      <c r="X6" s="396">
        <f>W6-V6</f>
        <v>0</v>
      </c>
      <c r="Y6" s="395">
        <v>4500</v>
      </c>
      <c r="Z6" s="395">
        <v>4500</v>
      </c>
      <c r="AA6" s="396">
        <f>Z6-Y6</f>
        <v>0</v>
      </c>
      <c r="AB6" s="395">
        <v>800</v>
      </c>
      <c r="AC6" s="395">
        <v>800</v>
      </c>
      <c r="AD6" s="396">
        <f>AC6-AB6</f>
        <v>0</v>
      </c>
      <c r="AE6" s="395">
        <v>5250</v>
      </c>
      <c r="AF6" s="395">
        <v>5250</v>
      </c>
      <c r="AG6" s="396">
        <f>AF6-AE6</f>
        <v>0</v>
      </c>
      <c r="AH6" s="395">
        <v>1500</v>
      </c>
      <c r="AI6" s="395">
        <v>1500</v>
      </c>
      <c r="AJ6" s="396">
        <f>AI6-AH6</f>
        <v>0</v>
      </c>
      <c r="AK6" s="395">
        <v>312</v>
      </c>
      <c r="AL6" s="395">
        <v>312</v>
      </c>
      <c r="AM6" s="396">
        <f>AL6-AK6</f>
        <v>0</v>
      </c>
      <c r="AN6" s="395">
        <v>1940</v>
      </c>
      <c r="AO6" s="395">
        <v>1940</v>
      </c>
      <c r="AP6" s="398">
        <f>AO6-AN6</f>
        <v>0</v>
      </c>
      <c r="AQ6" s="399">
        <v>0</v>
      </c>
    </row>
    <row r="7" spans="1:43" ht="17" thickBot="1">
      <c r="A7" s="959"/>
      <c r="B7" s="962"/>
      <c r="C7" s="401" t="s">
        <v>26</v>
      </c>
      <c r="D7" s="391">
        <f t="shared" ref="D7:D15" si="0">G7+J7+M7+P7+S7+V7+Y7+AB7+AE7+AH7+AK7+AN7</f>
        <v>20134.8</v>
      </c>
      <c r="E7" s="392">
        <f t="shared" ref="E7:E15" si="1">H7+K7+N7+Q7+T7+W7+Z7+AC7+AF7+AI7+AL7+AO7</f>
        <v>20134.8</v>
      </c>
      <c r="F7" s="402">
        <f t="shared" ref="F7:F15" si="2">I7+L7+O7+AP7</f>
        <v>0</v>
      </c>
      <c r="G7" s="394">
        <f>G6*1.05</f>
        <v>157.5</v>
      </c>
      <c r="H7" s="394">
        <f t="shared" ref="H7:H15" si="3">H6*1.05</f>
        <v>157.5</v>
      </c>
      <c r="I7" s="405">
        <f t="shared" ref="I7:I25" si="4">H7-G7</f>
        <v>0</v>
      </c>
      <c r="J7" s="394">
        <f t="shared" ref="J7:J15" si="5">J6*1.05</f>
        <v>498.75</v>
      </c>
      <c r="K7" s="394">
        <f t="shared" ref="K7:K15" si="6">K6*1.05</f>
        <v>498.75</v>
      </c>
      <c r="L7" s="405">
        <f t="shared" ref="L7:L25" si="7">K7-J7</f>
        <v>0</v>
      </c>
      <c r="M7" s="394">
        <f t="shared" ref="M7:M15" si="8">M6*1.05</f>
        <v>75.600000000000009</v>
      </c>
      <c r="N7" s="394">
        <f t="shared" ref="N7:N15" si="9">N6*1.05</f>
        <v>75.600000000000009</v>
      </c>
      <c r="O7" s="405">
        <f t="shared" ref="O7:O25" si="10">N7-M7</f>
        <v>0</v>
      </c>
      <c r="P7" s="394">
        <f t="shared" ref="P7:P15" si="11">P6*1.05</f>
        <v>3675</v>
      </c>
      <c r="Q7" s="394">
        <f t="shared" ref="Q7:Q15" si="12">Q6*1.05</f>
        <v>3675</v>
      </c>
      <c r="R7" s="405">
        <f t="shared" ref="R7:R25" si="13">Q7-P7</f>
        <v>0</v>
      </c>
      <c r="S7" s="394">
        <f t="shared" ref="S7:S15" si="14">S6*1.05</f>
        <v>297.15000000000003</v>
      </c>
      <c r="T7" s="394">
        <f t="shared" ref="T7:T15" si="15">T6*1.05</f>
        <v>297.15000000000003</v>
      </c>
      <c r="U7" s="405">
        <f t="shared" ref="U7:U25" si="16">T7-S7</f>
        <v>0</v>
      </c>
      <c r="V7" s="394">
        <f t="shared" ref="V7:V15" si="17">V6*1.05</f>
        <v>413.70000000000005</v>
      </c>
      <c r="W7" s="394">
        <f t="shared" ref="W7:W15" si="18">W6*1.05</f>
        <v>413.70000000000005</v>
      </c>
      <c r="X7" s="405">
        <f t="shared" ref="X7:X25" si="19">W7-V7</f>
        <v>0</v>
      </c>
      <c r="Y7" s="394">
        <f t="shared" ref="Y7:Y15" si="20">Y6*1.05</f>
        <v>4725</v>
      </c>
      <c r="Z7" s="394">
        <f t="shared" ref="Z7:Z15" si="21">Z6*1.05</f>
        <v>4725</v>
      </c>
      <c r="AA7" s="405">
        <f t="shared" ref="AA7:AA25" si="22">Z7-Y7</f>
        <v>0</v>
      </c>
      <c r="AB7" s="394">
        <f t="shared" ref="AB7:AB15" si="23">AB6*1.05</f>
        <v>840</v>
      </c>
      <c r="AC7" s="394">
        <f t="shared" ref="AC7:AC15" si="24">AC6*1.05</f>
        <v>840</v>
      </c>
      <c r="AD7" s="405">
        <f t="shared" ref="AD7:AD25" si="25">AC7-AB7</f>
        <v>0</v>
      </c>
      <c r="AE7" s="394">
        <f t="shared" ref="AE7:AE15" si="26">AE6*1.05</f>
        <v>5512.5</v>
      </c>
      <c r="AF7" s="394">
        <f t="shared" ref="AF7:AF15" si="27">AF6*1.05</f>
        <v>5512.5</v>
      </c>
      <c r="AG7" s="405">
        <f t="shared" ref="AG7:AG25" si="28">AF7-AE7</f>
        <v>0</v>
      </c>
      <c r="AH7" s="394">
        <f t="shared" ref="AH7:AH15" si="29">AH6*1.05</f>
        <v>1575</v>
      </c>
      <c r="AI7" s="394">
        <f t="shared" ref="AI7:AI15" si="30">AI6*1.05</f>
        <v>1575</v>
      </c>
      <c r="AJ7" s="405">
        <f t="shared" ref="AJ7:AJ25" si="31">AI7-AH7</f>
        <v>0</v>
      </c>
      <c r="AK7" s="394">
        <f t="shared" ref="AK7:AK15" si="32">AK6*1.05</f>
        <v>327.60000000000002</v>
      </c>
      <c r="AL7" s="394">
        <f t="shared" ref="AL7:AL15" si="33">AL6*1.05</f>
        <v>327.60000000000002</v>
      </c>
      <c r="AM7" s="405">
        <f t="shared" ref="AM7:AM25" si="34">AL7-AK7</f>
        <v>0</v>
      </c>
      <c r="AN7" s="394">
        <f t="shared" ref="AN7:AN15" si="35">AN6*1.05</f>
        <v>2037</v>
      </c>
      <c r="AO7" s="394">
        <f t="shared" ref="AO7:AO15" si="36">AO6*1.05</f>
        <v>2037</v>
      </c>
      <c r="AP7" s="407">
        <f t="shared" ref="AP7:AP25" si="37">AO7-AN7</f>
        <v>0</v>
      </c>
      <c r="AQ7" s="399"/>
    </row>
    <row r="8" spans="1:43" ht="17" thickBot="1">
      <c r="A8" s="959"/>
      <c r="B8" s="962"/>
      <c r="C8" s="401" t="s">
        <v>27</v>
      </c>
      <c r="D8" s="391">
        <f t="shared" si="0"/>
        <v>21141.539999999997</v>
      </c>
      <c r="E8" s="392">
        <f t="shared" si="1"/>
        <v>21141.539999999997</v>
      </c>
      <c r="F8" s="402">
        <f t="shared" si="2"/>
        <v>0</v>
      </c>
      <c r="G8" s="394">
        <f t="shared" ref="G8:G15" si="38">G7*1.05</f>
        <v>165.375</v>
      </c>
      <c r="H8" s="394">
        <f t="shared" si="3"/>
        <v>165.375</v>
      </c>
      <c r="I8" s="405">
        <f t="shared" si="4"/>
        <v>0</v>
      </c>
      <c r="J8" s="394">
        <f t="shared" si="5"/>
        <v>523.6875</v>
      </c>
      <c r="K8" s="394">
        <f t="shared" si="6"/>
        <v>523.6875</v>
      </c>
      <c r="L8" s="405">
        <f t="shared" si="7"/>
        <v>0</v>
      </c>
      <c r="M8" s="394">
        <f t="shared" si="8"/>
        <v>79.38000000000001</v>
      </c>
      <c r="N8" s="394">
        <f t="shared" si="9"/>
        <v>79.38000000000001</v>
      </c>
      <c r="O8" s="405">
        <f t="shared" si="10"/>
        <v>0</v>
      </c>
      <c r="P8" s="394">
        <f t="shared" si="11"/>
        <v>3858.75</v>
      </c>
      <c r="Q8" s="394">
        <f t="shared" si="12"/>
        <v>3858.75</v>
      </c>
      <c r="R8" s="405">
        <f t="shared" si="13"/>
        <v>0</v>
      </c>
      <c r="S8" s="394">
        <f t="shared" si="14"/>
        <v>312.00750000000005</v>
      </c>
      <c r="T8" s="394">
        <f t="shared" si="15"/>
        <v>312.00750000000005</v>
      </c>
      <c r="U8" s="405">
        <f t="shared" si="16"/>
        <v>0</v>
      </c>
      <c r="V8" s="394">
        <f t="shared" si="17"/>
        <v>434.38500000000005</v>
      </c>
      <c r="W8" s="394">
        <f t="shared" si="18"/>
        <v>434.38500000000005</v>
      </c>
      <c r="X8" s="405">
        <f t="shared" si="19"/>
        <v>0</v>
      </c>
      <c r="Y8" s="394">
        <f t="shared" si="20"/>
        <v>4961.25</v>
      </c>
      <c r="Z8" s="394">
        <f t="shared" si="21"/>
        <v>4961.25</v>
      </c>
      <c r="AA8" s="405">
        <f t="shared" si="22"/>
        <v>0</v>
      </c>
      <c r="AB8" s="394">
        <f t="shared" si="23"/>
        <v>882</v>
      </c>
      <c r="AC8" s="394">
        <f t="shared" si="24"/>
        <v>882</v>
      </c>
      <c r="AD8" s="405">
        <f t="shared" si="25"/>
        <v>0</v>
      </c>
      <c r="AE8" s="394">
        <f t="shared" si="26"/>
        <v>5788.125</v>
      </c>
      <c r="AF8" s="394">
        <f t="shared" si="27"/>
        <v>5788.125</v>
      </c>
      <c r="AG8" s="405">
        <f t="shared" si="28"/>
        <v>0</v>
      </c>
      <c r="AH8" s="394">
        <f t="shared" si="29"/>
        <v>1653.75</v>
      </c>
      <c r="AI8" s="394">
        <f t="shared" si="30"/>
        <v>1653.75</v>
      </c>
      <c r="AJ8" s="405">
        <f t="shared" si="31"/>
        <v>0</v>
      </c>
      <c r="AK8" s="394">
        <f t="shared" si="32"/>
        <v>343.98</v>
      </c>
      <c r="AL8" s="394">
        <f t="shared" si="33"/>
        <v>343.98</v>
      </c>
      <c r="AM8" s="405">
        <f t="shared" si="34"/>
        <v>0</v>
      </c>
      <c r="AN8" s="394">
        <f t="shared" si="35"/>
        <v>2138.85</v>
      </c>
      <c r="AO8" s="394">
        <f t="shared" si="36"/>
        <v>2138.85</v>
      </c>
      <c r="AP8" s="407">
        <f t="shared" si="37"/>
        <v>0</v>
      </c>
      <c r="AQ8" s="399"/>
    </row>
    <row r="9" spans="1:43" ht="17" thickBot="1">
      <c r="A9" s="959"/>
      <c r="B9" s="962"/>
      <c r="C9" s="401" t="s">
        <v>28</v>
      </c>
      <c r="D9" s="391">
        <f t="shared" si="0"/>
        <v>22198.616999999998</v>
      </c>
      <c r="E9" s="392">
        <f t="shared" si="1"/>
        <v>22198.616999999998</v>
      </c>
      <c r="F9" s="402">
        <f t="shared" si="2"/>
        <v>0</v>
      </c>
      <c r="G9" s="394">
        <f t="shared" si="38"/>
        <v>173.64375000000001</v>
      </c>
      <c r="H9" s="394">
        <f t="shared" si="3"/>
        <v>173.64375000000001</v>
      </c>
      <c r="I9" s="405">
        <f t="shared" si="4"/>
        <v>0</v>
      </c>
      <c r="J9" s="394">
        <f t="shared" si="5"/>
        <v>549.87187500000005</v>
      </c>
      <c r="K9" s="394">
        <f t="shared" si="6"/>
        <v>549.87187500000005</v>
      </c>
      <c r="L9" s="405">
        <f t="shared" si="7"/>
        <v>0</v>
      </c>
      <c r="M9" s="394">
        <f t="shared" si="8"/>
        <v>83.349000000000018</v>
      </c>
      <c r="N9" s="394">
        <f t="shared" si="9"/>
        <v>83.349000000000018</v>
      </c>
      <c r="O9" s="405">
        <f t="shared" si="10"/>
        <v>0</v>
      </c>
      <c r="P9" s="394">
        <f t="shared" si="11"/>
        <v>4051.6875</v>
      </c>
      <c r="Q9" s="394">
        <f t="shared" si="12"/>
        <v>4051.6875</v>
      </c>
      <c r="R9" s="405">
        <f t="shared" si="13"/>
        <v>0</v>
      </c>
      <c r="S9" s="394">
        <f t="shared" si="14"/>
        <v>327.60787500000009</v>
      </c>
      <c r="T9" s="394">
        <f t="shared" si="15"/>
        <v>327.60787500000009</v>
      </c>
      <c r="U9" s="405">
        <f t="shared" si="16"/>
        <v>0</v>
      </c>
      <c r="V9" s="394">
        <f t="shared" si="17"/>
        <v>456.10425000000009</v>
      </c>
      <c r="W9" s="394">
        <f t="shared" si="18"/>
        <v>456.10425000000009</v>
      </c>
      <c r="X9" s="405">
        <f t="shared" si="19"/>
        <v>0</v>
      </c>
      <c r="Y9" s="394">
        <f t="shared" si="20"/>
        <v>5209.3125</v>
      </c>
      <c r="Z9" s="394">
        <f t="shared" si="21"/>
        <v>5209.3125</v>
      </c>
      <c r="AA9" s="405">
        <f t="shared" si="22"/>
        <v>0</v>
      </c>
      <c r="AB9" s="394">
        <f t="shared" si="23"/>
        <v>926.1</v>
      </c>
      <c r="AC9" s="394">
        <f t="shared" si="24"/>
        <v>926.1</v>
      </c>
      <c r="AD9" s="405">
        <f t="shared" si="25"/>
        <v>0</v>
      </c>
      <c r="AE9" s="394">
        <f t="shared" si="26"/>
        <v>6077.53125</v>
      </c>
      <c r="AF9" s="394">
        <f t="shared" si="27"/>
        <v>6077.53125</v>
      </c>
      <c r="AG9" s="405">
        <f t="shared" si="28"/>
        <v>0</v>
      </c>
      <c r="AH9" s="394">
        <f t="shared" si="29"/>
        <v>1736.4375</v>
      </c>
      <c r="AI9" s="394">
        <f t="shared" si="30"/>
        <v>1736.4375</v>
      </c>
      <c r="AJ9" s="405">
        <f t="shared" si="31"/>
        <v>0</v>
      </c>
      <c r="AK9" s="394">
        <f t="shared" si="32"/>
        <v>361.17900000000003</v>
      </c>
      <c r="AL9" s="394">
        <f t="shared" si="33"/>
        <v>361.17900000000003</v>
      </c>
      <c r="AM9" s="405">
        <f t="shared" si="34"/>
        <v>0</v>
      </c>
      <c r="AN9" s="394">
        <f t="shared" si="35"/>
        <v>2245.7925</v>
      </c>
      <c r="AO9" s="394">
        <f t="shared" si="36"/>
        <v>2245.7925</v>
      </c>
      <c r="AP9" s="407">
        <f t="shared" si="37"/>
        <v>0</v>
      </c>
      <c r="AQ9" s="399"/>
    </row>
    <row r="10" spans="1:43" ht="17" thickBot="1">
      <c r="A10" s="959"/>
      <c r="B10" s="962"/>
      <c r="C10" s="401" t="s">
        <v>29</v>
      </c>
      <c r="D10" s="391">
        <f t="shared" si="0"/>
        <v>23308.547850000003</v>
      </c>
      <c r="E10" s="392">
        <f t="shared" si="1"/>
        <v>23308.547850000003</v>
      </c>
      <c r="F10" s="402">
        <f t="shared" si="2"/>
        <v>0</v>
      </c>
      <c r="G10" s="394">
        <f t="shared" si="38"/>
        <v>182.32593750000001</v>
      </c>
      <c r="H10" s="394">
        <f t="shared" si="3"/>
        <v>182.32593750000001</v>
      </c>
      <c r="I10" s="405">
        <f t="shared" si="4"/>
        <v>0</v>
      </c>
      <c r="J10" s="394">
        <f t="shared" si="5"/>
        <v>577.3654687500001</v>
      </c>
      <c r="K10" s="394">
        <f t="shared" si="6"/>
        <v>577.3654687500001</v>
      </c>
      <c r="L10" s="405">
        <f t="shared" si="7"/>
        <v>0</v>
      </c>
      <c r="M10" s="394">
        <f t="shared" si="8"/>
        <v>87.51645000000002</v>
      </c>
      <c r="N10" s="394">
        <f t="shared" si="9"/>
        <v>87.51645000000002</v>
      </c>
      <c r="O10" s="405">
        <f t="shared" si="10"/>
        <v>0</v>
      </c>
      <c r="P10" s="394">
        <f t="shared" si="11"/>
        <v>4254.2718750000004</v>
      </c>
      <c r="Q10" s="394">
        <f t="shared" si="12"/>
        <v>4254.2718750000004</v>
      </c>
      <c r="R10" s="405">
        <f t="shared" si="13"/>
        <v>0</v>
      </c>
      <c r="S10" s="394">
        <f t="shared" si="14"/>
        <v>343.98826875000009</v>
      </c>
      <c r="T10" s="394">
        <f t="shared" si="15"/>
        <v>343.98826875000009</v>
      </c>
      <c r="U10" s="405">
        <f t="shared" si="16"/>
        <v>0</v>
      </c>
      <c r="V10" s="394">
        <f t="shared" si="17"/>
        <v>478.90946250000013</v>
      </c>
      <c r="W10" s="394">
        <f t="shared" si="18"/>
        <v>478.90946250000013</v>
      </c>
      <c r="X10" s="405">
        <f t="shared" si="19"/>
        <v>0</v>
      </c>
      <c r="Y10" s="394">
        <f t="shared" si="20"/>
        <v>5469.7781249999998</v>
      </c>
      <c r="Z10" s="394">
        <f t="shared" si="21"/>
        <v>5469.7781249999998</v>
      </c>
      <c r="AA10" s="405">
        <f t="shared" si="22"/>
        <v>0</v>
      </c>
      <c r="AB10" s="394">
        <f t="shared" si="23"/>
        <v>972.40500000000009</v>
      </c>
      <c r="AC10" s="394">
        <f t="shared" si="24"/>
        <v>972.40500000000009</v>
      </c>
      <c r="AD10" s="405">
        <f t="shared" si="25"/>
        <v>0</v>
      </c>
      <c r="AE10" s="394">
        <f t="shared" si="26"/>
        <v>6381.4078125000005</v>
      </c>
      <c r="AF10" s="394">
        <f t="shared" si="27"/>
        <v>6381.4078125000005</v>
      </c>
      <c r="AG10" s="405">
        <f t="shared" si="28"/>
        <v>0</v>
      </c>
      <c r="AH10" s="394">
        <f t="shared" si="29"/>
        <v>1823.2593750000001</v>
      </c>
      <c r="AI10" s="394">
        <f t="shared" si="30"/>
        <v>1823.2593750000001</v>
      </c>
      <c r="AJ10" s="405">
        <f t="shared" si="31"/>
        <v>0</v>
      </c>
      <c r="AK10" s="394">
        <f t="shared" si="32"/>
        <v>379.23795000000007</v>
      </c>
      <c r="AL10" s="394">
        <f t="shared" si="33"/>
        <v>379.23795000000007</v>
      </c>
      <c r="AM10" s="405">
        <f t="shared" si="34"/>
        <v>0</v>
      </c>
      <c r="AN10" s="394">
        <f t="shared" si="35"/>
        <v>2358.0821249999999</v>
      </c>
      <c r="AO10" s="394">
        <f t="shared" si="36"/>
        <v>2358.0821249999999</v>
      </c>
      <c r="AP10" s="407">
        <f t="shared" si="37"/>
        <v>0</v>
      </c>
      <c r="AQ10" s="399"/>
    </row>
    <row r="11" spans="1:43" ht="17" thickBot="1">
      <c r="A11" s="959"/>
      <c r="B11" s="962"/>
      <c r="C11" s="401" t="s">
        <v>30</v>
      </c>
      <c r="D11" s="391">
        <f t="shared" si="0"/>
        <v>24473.975242500004</v>
      </c>
      <c r="E11" s="392">
        <f t="shared" si="1"/>
        <v>24473.975242500004</v>
      </c>
      <c r="F11" s="402">
        <f t="shared" si="2"/>
        <v>0</v>
      </c>
      <c r="G11" s="394">
        <f t="shared" si="38"/>
        <v>191.44223437500003</v>
      </c>
      <c r="H11" s="394">
        <f t="shared" si="3"/>
        <v>191.44223437500003</v>
      </c>
      <c r="I11" s="405">
        <f t="shared" si="4"/>
        <v>0</v>
      </c>
      <c r="J11" s="394">
        <f t="shared" si="5"/>
        <v>606.23374218750018</v>
      </c>
      <c r="K11" s="394">
        <f t="shared" si="6"/>
        <v>606.23374218750018</v>
      </c>
      <c r="L11" s="405">
        <f t="shared" si="7"/>
        <v>0</v>
      </c>
      <c r="M11" s="394">
        <f t="shared" si="8"/>
        <v>91.892272500000018</v>
      </c>
      <c r="N11" s="394">
        <f t="shared" si="9"/>
        <v>91.892272500000018</v>
      </c>
      <c r="O11" s="405">
        <f t="shared" si="10"/>
        <v>0</v>
      </c>
      <c r="P11" s="394">
        <f t="shared" si="11"/>
        <v>4466.985468750001</v>
      </c>
      <c r="Q11" s="394">
        <f t="shared" si="12"/>
        <v>4466.985468750001</v>
      </c>
      <c r="R11" s="405">
        <f t="shared" si="13"/>
        <v>0</v>
      </c>
      <c r="S11" s="394">
        <f t="shared" si="14"/>
        <v>361.18768218750012</v>
      </c>
      <c r="T11" s="394">
        <f t="shared" si="15"/>
        <v>361.18768218750012</v>
      </c>
      <c r="U11" s="405">
        <f t="shared" si="16"/>
        <v>0</v>
      </c>
      <c r="V11" s="394">
        <f t="shared" si="17"/>
        <v>502.85493562500017</v>
      </c>
      <c r="W11" s="394">
        <f t="shared" si="18"/>
        <v>502.85493562500017</v>
      </c>
      <c r="X11" s="405">
        <f t="shared" si="19"/>
        <v>0</v>
      </c>
      <c r="Y11" s="394">
        <f t="shared" si="20"/>
        <v>5743.2670312500004</v>
      </c>
      <c r="Z11" s="394">
        <f t="shared" si="21"/>
        <v>5743.2670312500004</v>
      </c>
      <c r="AA11" s="405">
        <f t="shared" si="22"/>
        <v>0</v>
      </c>
      <c r="AB11" s="394">
        <f t="shared" si="23"/>
        <v>1021.0252500000001</v>
      </c>
      <c r="AC11" s="394">
        <f t="shared" si="24"/>
        <v>1021.0252500000001</v>
      </c>
      <c r="AD11" s="405">
        <f t="shared" si="25"/>
        <v>0</v>
      </c>
      <c r="AE11" s="394">
        <f t="shared" si="26"/>
        <v>6700.4782031250006</v>
      </c>
      <c r="AF11" s="394">
        <f t="shared" si="27"/>
        <v>6700.4782031250006</v>
      </c>
      <c r="AG11" s="405">
        <f t="shared" si="28"/>
        <v>0</v>
      </c>
      <c r="AH11" s="394">
        <f t="shared" si="29"/>
        <v>1914.4223437500002</v>
      </c>
      <c r="AI11" s="394">
        <f t="shared" si="30"/>
        <v>1914.4223437500002</v>
      </c>
      <c r="AJ11" s="405">
        <f t="shared" si="31"/>
        <v>0</v>
      </c>
      <c r="AK11" s="394">
        <f t="shared" si="32"/>
        <v>398.19984750000009</v>
      </c>
      <c r="AL11" s="394">
        <f t="shared" si="33"/>
        <v>398.19984750000009</v>
      </c>
      <c r="AM11" s="405">
        <f t="shared" si="34"/>
        <v>0</v>
      </c>
      <c r="AN11" s="394">
        <f t="shared" si="35"/>
        <v>2475.9862312499999</v>
      </c>
      <c r="AO11" s="394">
        <f t="shared" si="36"/>
        <v>2475.9862312499999</v>
      </c>
      <c r="AP11" s="407">
        <f t="shared" si="37"/>
        <v>0</v>
      </c>
      <c r="AQ11" s="399"/>
    </row>
    <row r="12" spans="1:43" ht="17" thickBot="1">
      <c r="A12" s="959"/>
      <c r="B12" s="962"/>
      <c r="C12" s="401" t="s">
        <v>31</v>
      </c>
      <c r="D12" s="391">
        <f t="shared" si="0"/>
        <v>25697.674004625005</v>
      </c>
      <c r="E12" s="392">
        <f>H12+K12+N12+Q12+T12+W12+Z12+AC12+AF12+AI12+AL12+AO12</f>
        <v>25697.674004625005</v>
      </c>
      <c r="F12" s="402">
        <f t="shared" si="2"/>
        <v>0</v>
      </c>
      <c r="G12" s="394">
        <f t="shared" si="38"/>
        <v>201.01434609375005</v>
      </c>
      <c r="H12" s="394">
        <f t="shared" si="3"/>
        <v>201.01434609375005</v>
      </c>
      <c r="I12" s="405">
        <f t="shared" si="4"/>
        <v>0</v>
      </c>
      <c r="J12" s="394">
        <f t="shared" si="5"/>
        <v>636.54542929687523</v>
      </c>
      <c r="K12" s="394">
        <f t="shared" si="6"/>
        <v>636.54542929687523</v>
      </c>
      <c r="L12" s="405">
        <f t="shared" si="7"/>
        <v>0</v>
      </c>
      <c r="M12" s="394">
        <f t="shared" si="8"/>
        <v>96.486886125000026</v>
      </c>
      <c r="N12" s="394">
        <f t="shared" si="9"/>
        <v>96.486886125000026</v>
      </c>
      <c r="O12" s="405">
        <f t="shared" si="10"/>
        <v>0</v>
      </c>
      <c r="P12" s="394">
        <f t="shared" si="11"/>
        <v>4690.3347421875014</v>
      </c>
      <c r="Q12" s="394">
        <f t="shared" si="12"/>
        <v>4690.3347421875014</v>
      </c>
      <c r="R12" s="405">
        <f t="shared" si="13"/>
        <v>0</v>
      </c>
      <c r="S12" s="394">
        <f t="shared" si="14"/>
        <v>379.24706629687512</v>
      </c>
      <c r="T12" s="394">
        <f t="shared" si="15"/>
        <v>379.24706629687512</v>
      </c>
      <c r="U12" s="405">
        <f t="shared" si="16"/>
        <v>0</v>
      </c>
      <c r="V12" s="394">
        <f t="shared" si="17"/>
        <v>527.99768240625019</v>
      </c>
      <c r="W12" s="394">
        <f t="shared" si="18"/>
        <v>527.99768240625019</v>
      </c>
      <c r="X12" s="405">
        <f t="shared" si="19"/>
        <v>0</v>
      </c>
      <c r="Y12" s="394">
        <f t="shared" si="20"/>
        <v>6030.4303828125003</v>
      </c>
      <c r="Z12" s="394">
        <f t="shared" si="21"/>
        <v>6030.4303828125003</v>
      </c>
      <c r="AA12" s="405">
        <f t="shared" si="22"/>
        <v>0</v>
      </c>
      <c r="AB12" s="394">
        <f t="shared" si="23"/>
        <v>1072.0765125000003</v>
      </c>
      <c r="AC12" s="394">
        <f t="shared" si="24"/>
        <v>1072.0765125000003</v>
      </c>
      <c r="AD12" s="405">
        <f t="shared" si="25"/>
        <v>0</v>
      </c>
      <c r="AE12" s="394">
        <f t="shared" si="26"/>
        <v>7035.5021132812508</v>
      </c>
      <c r="AF12" s="394">
        <f t="shared" si="27"/>
        <v>7035.5021132812508</v>
      </c>
      <c r="AG12" s="405">
        <f t="shared" si="28"/>
        <v>0</v>
      </c>
      <c r="AH12" s="394">
        <f t="shared" si="29"/>
        <v>2010.1434609375003</v>
      </c>
      <c r="AI12" s="394">
        <f t="shared" si="30"/>
        <v>2010.1434609375003</v>
      </c>
      <c r="AJ12" s="405">
        <f t="shared" si="31"/>
        <v>0</v>
      </c>
      <c r="AK12" s="394">
        <f t="shared" si="32"/>
        <v>418.10983987500009</v>
      </c>
      <c r="AL12" s="394">
        <f t="shared" si="33"/>
        <v>418.10983987500009</v>
      </c>
      <c r="AM12" s="405">
        <f t="shared" si="34"/>
        <v>0</v>
      </c>
      <c r="AN12" s="394">
        <f t="shared" si="35"/>
        <v>2599.7855428124999</v>
      </c>
      <c r="AO12" s="394">
        <f t="shared" si="36"/>
        <v>2599.7855428124999</v>
      </c>
      <c r="AP12" s="407">
        <f t="shared" si="37"/>
        <v>0</v>
      </c>
      <c r="AQ12" s="399"/>
    </row>
    <row r="13" spans="1:43" ht="17" thickBot="1">
      <c r="A13" s="959"/>
      <c r="B13" s="962"/>
      <c r="C13" s="401" t="s">
        <v>32</v>
      </c>
      <c r="D13" s="391">
        <f t="shared" si="0"/>
        <v>26982.557704856255</v>
      </c>
      <c r="E13" s="392">
        <f t="shared" si="1"/>
        <v>26982.557704856255</v>
      </c>
      <c r="F13" s="402">
        <f t="shared" si="2"/>
        <v>0</v>
      </c>
      <c r="G13" s="394">
        <f t="shared" si="38"/>
        <v>211.06506339843756</v>
      </c>
      <c r="H13" s="394">
        <f t="shared" si="3"/>
        <v>211.06506339843756</v>
      </c>
      <c r="I13" s="405">
        <f t="shared" si="4"/>
        <v>0</v>
      </c>
      <c r="J13" s="394">
        <f t="shared" si="5"/>
        <v>668.37270076171899</v>
      </c>
      <c r="K13" s="394">
        <f t="shared" si="6"/>
        <v>668.37270076171899</v>
      </c>
      <c r="L13" s="405">
        <f t="shared" si="7"/>
        <v>0</v>
      </c>
      <c r="M13" s="394">
        <f t="shared" si="8"/>
        <v>101.31123043125004</v>
      </c>
      <c r="N13" s="394">
        <f t="shared" si="9"/>
        <v>101.31123043125004</v>
      </c>
      <c r="O13" s="405">
        <f t="shared" si="10"/>
        <v>0</v>
      </c>
      <c r="P13" s="394">
        <f t="shared" si="11"/>
        <v>4924.8514792968763</v>
      </c>
      <c r="Q13" s="394">
        <f t="shared" si="12"/>
        <v>4924.8514792968763</v>
      </c>
      <c r="R13" s="405">
        <f t="shared" si="13"/>
        <v>0</v>
      </c>
      <c r="S13" s="394">
        <f t="shared" si="14"/>
        <v>398.20941961171889</v>
      </c>
      <c r="T13" s="394">
        <f t="shared" si="15"/>
        <v>398.20941961171889</v>
      </c>
      <c r="U13" s="405">
        <f t="shared" si="16"/>
        <v>0</v>
      </c>
      <c r="V13" s="394">
        <f t="shared" si="17"/>
        <v>554.39756652656274</v>
      </c>
      <c r="W13" s="394">
        <f t="shared" si="18"/>
        <v>554.39756652656274</v>
      </c>
      <c r="X13" s="405">
        <f t="shared" si="19"/>
        <v>0</v>
      </c>
      <c r="Y13" s="394">
        <f t="shared" si="20"/>
        <v>6331.9519019531253</v>
      </c>
      <c r="Z13" s="394">
        <f t="shared" si="21"/>
        <v>6331.9519019531253</v>
      </c>
      <c r="AA13" s="405">
        <f t="shared" si="22"/>
        <v>0</v>
      </c>
      <c r="AB13" s="394">
        <f t="shared" si="23"/>
        <v>1125.6803381250004</v>
      </c>
      <c r="AC13" s="394">
        <f t="shared" si="24"/>
        <v>1125.6803381250004</v>
      </c>
      <c r="AD13" s="405">
        <f t="shared" si="25"/>
        <v>0</v>
      </c>
      <c r="AE13" s="394">
        <f t="shared" si="26"/>
        <v>7387.2772189453135</v>
      </c>
      <c r="AF13" s="394">
        <f t="shared" si="27"/>
        <v>7387.2772189453135</v>
      </c>
      <c r="AG13" s="405">
        <f t="shared" si="28"/>
        <v>0</v>
      </c>
      <c r="AH13" s="394">
        <f t="shared" si="29"/>
        <v>2110.6506339843754</v>
      </c>
      <c r="AI13" s="394">
        <f t="shared" si="30"/>
        <v>2110.6506339843754</v>
      </c>
      <c r="AJ13" s="405">
        <f t="shared" si="31"/>
        <v>0</v>
      </c>
      <c r="AK13" s="394">
        <f t="shared" si="32"/>
        <v>439.01533186875014</v>
      </c>
      <c r="AL13" s="394">
        <f t="shared" si="33"/>
        <v>439.01533186875014</v>
      </c>
      <c r="AM13" s="405">
        <f t="shared" si="34"/>
        <v>0</v>
      </c>
      <c r="AN13" s="394">
        <f t="shared" si="35"/>
        <v>2729.7748199531252</v>
      </c>
      <c r="AO13" s="394">
        <f t="shared" si="36"/>
        <v>2729.7748199531252</v>
      </c>
      <c r="AP13" s="407">
        <f t="shared" si="37"/>
        <v>0</v>
      </c>
      <c r="AQ13" s="399"/>
    </row>
    <row r="14" spans="1:43" ht="17" thickBot="1">
      <c r="A14" s="959"/>
      <c r="B14" s="962"/>
      <c r="C14" s="401" t="s">
        <v>33</v>
      </c>
      <c r="D14" s="391">
        <f t="shared" si="0"/>
        <v>28331.685590099067</v>
      </c>
      <c r="E14" s="392">
        <f t="shared" si="1"/>
        <v>28331.685590099067</v>
      </c>
      <c r="F14" s="402">
        <f t="shared" si="2"/>
        <v>0</v>
      </c>
      <c r="G14" s="394">
        <f t="shared" si="38"/>
        <v>221.61831656835943</v>
      </c>
      <c r="H14" s="394">
        <f t="shared" si="3"/>
        <v>221.61831656835943</v>
      </c>
      <c r="I14" s="405">
        <f t="shared" si="4"/>
        <v>0</v>
      </c>
      <c r="J14" s="394">
        <f t="shared" si="5"/>
        <v>701.79133579980498</v>
      </c>
      <c r="K14" s="394">
        <f t="shared" si="6"/>
        <v>701.79133579980498</v>
      </c>
      <c r="L14" s="405">
        <f t="shared" si="7"/>
        <v>0</v>
      </c>
      <c r="M14" s="394">
        <f t="shared" si="8"/>
        <v>106.37679195281254</v>
      </c>
      <c r="N14" s="394">
        <f t="shared" si="9"/>
        <v>106.37679195281254</v>
      </c>
      <c r="O14" s="405">
        <f t="shared" si="10"/>
        <v>0</v>
      </c>
      <c r="P14" s="394">
        <f t="shared" si="11"/>
        <v>5171.0940532617205</v>
      </c>
      <c r="Q14" s="394">
        <f t="shared" si="12"/>
        <v>5171.0940532617205</v>
      </c>
      <c r="R14" s="405">
        <f t="shared" si="13"/>
        <v>0</v>
      </c>
      <c r="S14" s="394">
        <f t="shared" si="14"/>
        <v>418.11989059230484</v>
      </c>
      <c r="T14" s="394">
        <f t="shared" si="15"/>
        <v>418.11989059230484</v>
      </c>
      <c r="U14" s="405">
        <f t="shared" si="16"/>
        <v>0</v>
      </c>
      <c r="V14" s="394">
        <f t="shared" si="17"/>
        <v>582.11744485289091</v>
      </c>
      <c r="W14" s="394">
        <f t="shared" si="18"/>
        <v>582.11744485289091</v>
      </c>
      <c r="X14" s="405">
        <f t="shared" si="19"/>
        <v>0</v>
      </c>
      <c r="Y14" s="394">
        <f t="shared" si="20"/>
        <v>6648.5494970507816</v>
      </c>
      <c r="Z14" s="394">
        <f t="shared" si="21"/>
        <v>6648.5494970507816</v>
      </c>
      <c r="AA14" s="405">
        <f t="shared" si="22"/>
        <v>0</v>
      </c>
      <c r="AB14" s="394">
        <f t="shared" si="23"/>
        <v>1181.9643550312505</v>
      </c>
      <c r="AC14" s="394">
        <f t="shared" si="24"/>
        <v>1181.9643550312505</v>
      </c>
      <c r="AD14" s="405">
        <f t="shared" si="25"/>
        <v>0</v>
      </c>
      <c r="AE14" s="394">
        <f t="shared" si="26"/>
        <v>7756.6410798925799</v>
      </c>
      <c r="AF14" s="394">
        <f t="shared" si="27"/>
        <v>7756.6410798925799</v>
      </c>
      <c r="AG14" s="405">
        <f t="shared" si="28"/>
        <v>0</v>
      </c>
      <c r="AH14" s="394">
        <f t="shared" si="29"/>
        <v>2216.1831656835943</v>
      </c>
      <c r="AI14" s="394">
        <f t="shared" si="30"/>
        <v>2216.1831656835943</v>
      </c>
      <c r="AJ14" s="405">
        <f t="shared" si="31"/>
        <v>0</v>
      </c>
      <c r="AK14" s="394">
        <f t="shared" si="32"/>
        <v>460.96609846218769</v>
      </c>
      <c r="AL14" s="394">
        <f t="shared" si="33"/>
        <v>460.96609846218769</v>
      </c>
      <c r="AM14" s="405">
        <f t="shared" si="34"/>
        <v>0</v>
      </c>
      <c r="AN14" s="394">
        <f t="shared" si="35"/>
        <v>2866.2635609507815</v>
      </c>
      <c r="AO14" s="394">
        <f t="shared" si="36"/>
        <v>2866.2635609507815</v>
      </c>
      <c r="AP14" s="407">
        <f t="shared" si="37"/>
        <v>0</v>
      </c>
      <c r="AQ14" s="399"/>
    </row>
    <row r="15" spans="1:43" ht="17" thickBot="1">
      <c r="A15" s="960"/>
      <c r="B15" s="963"/>
      <c r="C15" s="408" t="s">
        <v>34</v>
      </c>
      <c r="D15" s="391">
        <f t="shared" si="0"/>
        <v>29748.269869604021</v>
      </c>
      <c r="E15" s="392">
        <f t="shared" si="1"/>
        <v>29748.269869604021</v>
      </c>
      <c r="F15" s="409">
        <f t="shared" si="2"/>
        <v>0</v>
      </c>
      <c r="G15" s="394">
        <f t="shared" si="38"/>
        <v>232.6992323967774</v>
      </c>
      <c r="H15" s="394">
        <f t="shared" si="3"/>
        <v>232.6992323967774</v>
      </c>
      <c r="I15" s="412">
        <f t="shared" si="4"/>
        <v>0</v>
      </c>
      <c r="J15" s="394">
        <f t="shared" si="5"/>
        <v>736.88090258979526</v>
      </c>
      <c r="K15" s="394">
        <f t="shared" si="6"/>
        <v>736.88090258979526</v>
      </c>
      <c r="L15" s="412">
        <f t="shared" si="7"/>
        <v>0</v>
      </c>
      <c r="M15" s="394">
        <f t="shared" si="8"/>
        <v>111.69563155045317</v>
      </c>
      <c r="N15" s="394">
        <f t="shared" si="9"/>
        <v>111.69563155045317</v>
      </c>
      <c r="O15" s="412">
        <f t="shared" si="10"/>
        <v>0</v>
      </c>
      <c r="P15" s="394">
        <f t="shared" si="11"/>
        <v>5429.6487559248071</v>
      </c>
      <c r="Q15" s="394">
        <f t="shared" si="12"/>
        <v>5429.6487559248071</v>
      </c>
      <c r="R15" s="412">
        <f t="shared" si="13"/>
        <v>0</v>
      </c>
      <c r="S15" s="394">
        <f t="shared" si="14"/>
        <v>439.02588512192011</v>
      </c>
      <c r="T15" s="394">
        <f t="shared" si="15"/>
        <v>439.02588512192011</v>
      </c>
      <c r="U15" s="412">
        <f t="shared" si="16"/>
        <v>0</v>
      </c>
      <c r="V15" s="394">
        <f t="shared" si="17"/>
        <v>611.22331709553544</v>
      </c>
      <c r="W15" s="394">
        <f t="shared" si="18"/>
        <v>611.22331709553544</v>
      </c>
      <c r="X15" s="412">
        <f t="shared" si="19"/>
        <v>0</v>
      </c>
      <c r="Y15" s="394">
        <f t="shared" si="20"/>
        <v>6980.9769719033211</v>
      </c>
      <c r="Z15" s="394">
        <f t="shared" si="21"/>
        <v>6980.9769719033211</v>
      </c>
      <c r="AA15" s="412">
        <f t="shared" si="22"/>
        <v>0</v>
      </c>
      <c r="AB15" s="394">
        <f t="shared" si="23"/>
        <v>1241.062572782813</v>
      </c>
      <c r="AC15" s="394">
        <f t="shared" si="24"/>
        <v>1241.062572782813</v>
      </c>
      <c r="AD15" s="412">
        <f t="shared" si="25"/>
        <v>0</v>
      </c>
      <c r="AE15" s="394">
        <f t="shared" si="26"/>
        <v>8144.4731338872089</v>
      </c>
      <c r="AF15" s="394">
        <f t="shared" si="27"/>
        <v>8144.4731338872089</v>
      </c>
      <c r="AG15" s="412">
        <f t="shared" si="28"/>
        <v>0</v>
      </c>
      <c r="AH15" s="394">
        <f t="shared" si="29"/>
        <v>2326.9923239677742</v>
      </c>
      <c r="AI15" s="394">
        <f t="shared" si="30"/>
        <v>2326.9923239677742</v>
      </c>
      <c r="AJ15" s="412">
        <f t="shared" si="31"/>
        <v>0</v>
      </c>
      <c r="AK15" s="394">
        <f t="shared" si="32"/>
        <v>484.0144033852971</v>
      </c>
      <c r="AL15" s="394">
        <f t="shared" si="33"/>
        <v>484.0144033852971</v>
      </c>
      <c r="AM15" s="412">
        <f t="shared" si="34"/>
        <v>0</v>
      </c>
      <c r="AN15" s="394">
        <f t="shared" si="35"/>
        <v>3009.5767389983207</v>
      </c>
      <c r="AO15" s="394">
        <f t="shared" si="36"/>
        <v>3009.5767389983207</v>
      </c>
      <c r="AP15" s="414">
        <f t="shared" si="37"/>
        <v>0</v>
      </c>
      <c r="AQ15" s="399"/>
    </row>
    <row r="16" spans="1:43" ht="16">
      <c r="A16" s="958" t="s">
        <v>190</v>
      </c>
      <c r="B16" s="961" t="s">
        <v>13</v>
      </c>
      <c r="C16" s="390" t="s">
        <v>25</v>
      </c>
      <c r="D16" s="415"/>
      <c r="E16" s="416"/>
      <c r="F16" s="417"/>
      <c r="G16" s="418">
        <f>0.83+0.02+0.01+0.03</f>
        <v>0.89</v>
      </c>
      <c r="H16" s="419">
        <f>G16</f>
        <v>0.89</v>
      </c>
      <c r="I16" s="420">
        <f t="shared" si="4"/>
        <v>0</v>
      </c>
      <c r="J16" s="419">
        <f t="shared" ref="J16:J25" si="39">0.83+0.02+0.01+0.03</f>
        <v>0.89</v>
      </c>
      <c r="K16" s="419">
        <f>J16</f>
        <v>0.89</v>
      </c>
      <c r="L16" s="420">
        <f t="shared" si="7"/>
        <v>0</v>
      </c>
      <c r="M16" s="419">
        <f t="shared" ref="M16:M25" si="40">0.83+0.02+0.01+0.03</f>
        <v>0.89</v>
      </c>
      <c r="N16" s="419">
        <f>M16</f>
        <v>0.89</v>
      </c>
      <c r="O16" s="420">
        <f t="shared" si="10"/>
        <v>0</v>
      </c>
      <c r="P16" s="419">
        <f t="shared" ref="P16:P25" si="41">0.83+0.02+0.01+0.03</f>
        <v>0.89</v>
      </c>
      <c r="Q16" s="419">
        <f>P16</f>
        <v>0.89</v>
      </c>
      <c r="R16" s="420">
        <f t="shared" si="13"/>
        <v>0</v>
      </c>
      <c r="S16" s="419">
        <f t="shared" ref="S16:S25" si="42">0.83+0.02+0.01+0.03</f>
        <v>0.89</v>
      </c>
      <c r="T16" s="419">
        <f>S16</f>
        <v>0.89</v>
      </c>
      <c r="U16" s="420">
        <f t="shared" si="16"/>
        <v>0</v>
      </c>
      <c r="V16" s="419">
        <f t="shared" ref="V16:V25" si="43">0.83+0.02+0.01+0.03</f>
        <v>0.89</v>
      </c>
      <c r="W16" s="419">
        <f>V16</f>
        <v>0.89</v>
      </c>
      <c r="X16" s="420">
        <f t="shared" si="19"/>
        <v>0</v>
      </c>
      <c r="Y16" s="419">
        <f t="shared" ref="Y16:Y25" si="44">0.83+0.02+0.01+0.03</f>
        <v>0.89</v>
      </c>
      <c r="Z16" s="419">
        <f>Y16</f>
        <v>0.89</v>
      </c>
      <c r="AA16" s="420">
        <f t="shared" si="22"/>
        <v>0</v>
      </c>
      <c r="AB16" s="419">
        <f t="shared" ref="AB16:AB25" si="45">0.83+0.02+0.01+0.03</f>
        <v>0.89</v>
      </c>
      <c r="AC16" s="419">
        <f>AB16</f>
        <v>0.89</v>
      </c>
      <c r="AD16" s="420">
        <f t="shared" si="25"/>
        <v>0</v>
      </c>
      <c r="AE16" s="419">
        <f t="shared" ref="AE16:AE25" si="46">0.83+0.02+0.01+0.03</f>
        <v>0.89</v>
      </c>
      <c r="AF16" s="419">
        <f>AE16</f>
        <v>0.89</v>
      </c>
      <c r="AG16" s="420">
        <f t="shared" si="28"/>
        <v>0</v>
      </c>
      <c r="AH16" s="419">
        <f t="shared" ref="AH16:AH25" si="47">0.83+0.02+0.01+0.03</f>
        <v>0.89</v>
      </c>
      <c r="AI16" s="419">
        <f>AH16</f>
        <v>0.89</v>
      </c>
      <c r="AJ16" s="420">
        <f t="shared" si="31"/>
        <v>0</v>
      </c>
      <c r="AK16" s="419">
        <f t="shared" ref="AK16:AK25" si="48">0.83+0.02+0.01+0.03</f>
        <v>0.89</v>
      </c>
      <c r="AL16" s="419">
        <f>AK16</f>
        <v>0.89</v>
      </c>
      <c r="AM16" s="420">
        <f t="shared" si="34"/>
        <v>0</v>
      </c>
      <c r="AN16" s="419">
        <f t="shared" ref="AN16:AN25" si="49">0.83+0.02+0.01+0.03</f>
        <v>0.89</v>
      </c>
      <c r="AO16" s="421">
        <f>AN16</f>
        <v>0.89</v>
      </c>
      <c r="AP16" s="422">
        <f t="shared" si="37"/>
        <v>0</v>
      </c>
      <c r="AQ16" s="399"/>
    </row>
    <row r="17" spans="1:43" ht="16">
      <c r="A17" s="959"/>
      <c r="B17" s="962"/>
      <c r="C17" s="401" t="s">
        <v>26</v>
      </c>
      <c r="D17" s="423"/>
      <c r="E17" s="424"/>
      <c r="F17" s="425"/>
      <c r="G17" s="426">
        <f t="shared" ref="G17:G25" si="50">0.83+0.02+0.01+0.03</f>
        <v>0.89</v>
      </c>
      <c r="H17" s="427">
        <f>G17</f>
        <v>0.89</v>
      </c>
      <c r="I17" s="428">
        <f t="shared" si="4"/>
        <v>0</v>
      </c>
      <c r="J17" s="427">
        <f t="shared" si="39"/>
        <v>0.89</v>
      </c>
      <c r="K17" s="427">
        <f>J17</f>
        <v>0.89</v>
      </c>
      <c r="L17" s="428">
        <f t="shared" si="7"/>
        <v>0</v>
      </c>
      <c r="M17" s="427">
        <f t="shared" si="40"/>
        <v>0.89</v>
      </c>
      <c r="N17" s="427">
        <f>M17</f>
        <v>0.89</v>
      </c>
      <c r="O17" s="428">
        <f t="shared" si="10"/>
        <v>0</v>
      </c>
      <c r="P17" s="427">
        <f t="shared" si="41"/>
        <v>0.89</v>
      </c>
      <c r="Q17" s="427">
        <f>P17</f>
        <v>0.89</v>
      </c>
      <c r="R17" s="428">
        <f t="shared" si="13"/>
        <v>0</v>
      </c>
      <c r="S17" s="427">
        <f t="shared" si="42"/>
        <v>0.89</v>
      </c>
      <c r="T17" s="427">
        <f>S17</f>
        <v>0.89</v>
      </c>
      <c r="U17" s="428">
        <f t="shared" si="16"/>
        <v>0</v>
      </c>
      <c r="V17" s="427">
        <f t="shared" si="43"/>
        <v>0.89</v>
      </c>
      <c r="W17" s="427">
        <f>V17</f>
        <v>0.89</v>
      </c>
      <c r="X17" s="428">
        <f t="shared" si="19"/>
        <v>0</v>
      </c>
      <c r="Y17" s="427">
        <f t="shared" si="44"/>
        <v>0.89</v>
      </c>
      <c r="Z17" s="427">
        <f>Y17</f>
        <v>0.89</v>
      </c>
      <c r="AA17" s="428">
        <f t="shared" si="22"/>
        <v>0</v>
      </c>
      <c r="AB17" s="427">
        <f t="shared" si="45"/>
        <v>0.89</v>
      </c>
      <c r="AC17" s="427">
        <f>AB17</f>
        <v>0.89</v>
      </c>
      <c r="AD17" s="428">
        <f t="shared" si="25"/>
        <v>0</v>
      </c>
      <c r="AE17" s="427">
        <f t="shared" si="46"/>
        <v>0.89</v>
      </c>
      <c r="AF17" s="427">
        <f>AE17</f>
        <v>0.89</v>
      </c>
      <c r="AG17" s="428">
        <f t="shared" si="28"/>
        <v>0</v>
      </c>
      <c r="AH17" s="427">
        <f t="shared" si="47"/>
        <v>0.89</v>
      </c>
      <c r="AI17" s="427">
        <f>AH17</f>
        <v>0.89</v>
      </c>
      <c r="AJ17" s="428">
        <f t="shared" si="31"/>
        <v>0</v>
      </c>
      <c r="AK17" s="427">
        <f t="shared" si="48"/>
        <v>0.89</v>
      </c>
      <c r="AL17" s="427">
        <f>AK17</f>
        <v>0.89</v>
      </c>
      <c r="AM17" s="428">
        <f t="shared" si="34"/>
        <v>0</v>
      </c>
      <c r="AN17" s="427">
        <f t="shared" si="49"/>
        <v>0.89</v>
      </c>
      <c r="AO17" s="429">
        <f>AN17</f>
        <v>0.89</v>
      </c>
      <c r="AP17" s="430">
        <f t="shared" si="37"/>
        <v>0</v>
      </c>
      <c r="AQ17" s="399"/>
    </row>
    <row r="18" spans="1:43" ht="16">
      <c r="A18" s="959"/>
      <c r="B18" s="962"/>
      <c r="C18" s="401" t="s">
        <v>27</v>
      </c>
      <c r="D18" s="423"/>
      <c r="E18" s="424"/>
      <c r="F18" s="425"/>
      <c r="G18" s="426">
        <f t="shared" si="50"/>
        <v>0.89</v>
      </c>
      <c r="H18" s="427">
        <f>G18</f>
        <v>0.89</v>
      </c>
      <c r="I18" s="428">
        <f t="shared" si="4"/>
        <v>0</v>
      </c>
      <c r="J18" s="427">
        <f t="shared" si="39"/>
        <v>0.89</v>
      </c>
      <c r="K18" s="427">
        <f>J18</f>
        <v>0.89</v>
      </c>
      <c r="L18" s="428">
        <f t="shared" si="7"/>
        <v>0</v>
      </c>
      <c r="M18" s="427">
        <f t="shared" si="40"/>
        <v>0.89</v>
      </c>
      <c r="N18" s="427">
        <f>M18</f>
        <v>0.89</v>
      </c>
      <c r="O18" s="428">
        <f t="shared" si="10"/>
        <v>0</v>
      </c>
      <c r="P18" s="427">
        <f t="shared" si="41"/>
        <v>0.89</v>
      </c>
      <c r="Q18" s="427">
        <f>P18</f>
        <v>0.89</v>
      </c>
      <c r="R18" s="428">
        <f t="shared" si="13"/>
        <v>0</v>
      </c>
      <c r="S18" s="427">
        <f t="shared" si="42"/>
        <v>0.89</v>
      </c>
      <c r="T18" s="427">
        <f>S18</f>
        <v>0.89</v>
      </c>
      <c r="U18" s="428">
        <f t="shared" si="16"/>
        <v>0</v>
      </c>
      <c r="V18" s="427">
        <f t="shared" si="43"/>
        <v>0.89</v>
      </c>
      <c r="W18" s="427">
        <f>V18</f>
        <v>0.89</v>
      </c>
      <c r="X18" s="428">
        <f t="shared" si="19"/>
        <v>0</v>
      </c>
      <c r="Y18" s="427">
        <f t="shared" si="44"/>
        <v>0.89</v>
      </c>
      <c r="Z18" s="427">
        <f>Y18</f>
        <v>0.89</v>
      </c>
      <c r="AA18" s="428">
        <f t="shared" si="22"/>
        <v>0</v>
      </c>
      <c r="AB18" s="427">
        <f t="shared" si="45"/>
        <v>0.89</v>
      </c>
      <c r="AC18" s="427">
        <f>AB18</f>
        <v>0.89</v>
      </c>
      <c r="AD18" s="428">
        <f t="shared" si="25"/>
        <v>0</v>
      </c>
      <c r="AE18" s="427">
        <f t="shared" si="46"/>
        <v>0.89</v>
      </c>
      <c r="AF18" s="427">
        <f>AE18</f>
        <v>0.89</v>
      </c>
      <c r="AG18" s="428">
        <f t="shared" si="28"/>
        <v>0</v>
      </c>
      <c r="AH18" s="427">
        <f t="shared" si="47"/>
        <v>0.89</v>
      </c>
      <c r="AI18" s="427">
        <f>AH18</f>
        <v>0.89</v>
      </c>
      <c r="AJ18" s="428">
        <f t="shared" si="31"/>
        <v>0</v>
      </c>
      <c r="AK18" s="427">
        <f t="shared" si="48"/>
        <v>0.89</v>
      </c>
      <c r="AL18" s="427">
        <f>AK18</f>
        <v>0.89</v>
      </c>
      <c r="AM18" s="428">
        <f t="shared" si="34"/>
        <v>0</v>
      </c>
      <c r="AN18" s="427">
        <f t="shared" si="49"/>
        <v>0.89</v>
      </c>
      <c r="AO18" s="427">
        <f>AN18</f>
        <v>0.89</v>
      </c>
      <c r="AP18" s="430">
        <f t="shared" si="37"/>
        <v>0</v>
      </c>
      <c r="AQ18" s="399"/>
    </row>
    <row r="19" spans="1:43" ht="16">
      <c r="A19" s="959"/>
      <c r="B19" s="962"/>
      <c r="C19" s="401" t="s">
        <v>28</v>
      </c>
      <c r="D19" s="423"/>
      <c r="E19" s="424"/>
      <c r="F19" s="425"/>
      <c r="G19" s="426">
        <f t="shared" si="50"/>
        <v>0.89</v>
      </c>
      <c r="H19" s="427">
        <v>0.2</v>
      </c>
      <c r="I19" s="428">
        <f t="shared" si="4"/>
        <v>-0.69</v>
      </c>
      <c r="J19" s="427">
        <f t="shared" si="39"/>
        <v>0.89</v>
      </c>
      <c r="K19" s="427">
        <v>0.2</v>
      </c>
      <c r="L19" s="428">
        <f t="shared" si="7"/>
        <v>-0.69</v>
      </c>
      <c r="M19" s="427">
        <f t="shared" si="40"/>
        <v>0.89</v>
      </c>
      <c r="N19" s="427">
        <v>0.2</v>
      </c>
      <c r="O19" s="428">
        <f t="shared" si="10"/>
        <v>-0.69</v>
      </c>
      <c r="P19" s="427">
        <f t="shared" si="41"/>
        <v>0.89</v>
      </c>
      <c r="Q19" s="427">
        <v>0.2</v>
      </c>
      <c r="R19" s="428">
        <f t="shared" si="13"/>
        <v>-0.69</v>
      </c>
      <c r="S19" s="427">
        <f t="shared" si="42"/>
        <v>0.89</v>
      </c>
      <c r="T19" s="427">
        <v>0.2</v>
      </c>
      <c r="U19" s="428">
        <f t="shared" si="16"/>
        <v>-0.69</v>
      </c>
      <c r="V19" s="427">
        <f t="shared" si="43"/>
        <v>0.89</v>
      </c>
      <c r="W19" s="427">
        <v>0.2</v>
      </c>
      <c r="X19" s="428">
        <f t="shared" si="19"/>
        <v>-0.69</v>
      </c>
      <c r="Y19" s="427">
        <f t="shared" si="44"/>
        <v>0.89</v>
      </c>
      <c r="Z19" s="427">
        <v>0.2</v>
      </c>
      <c r="AA19" s="428">
        <f t="shared" si="22"/>
        <v>-0.69</v>
      </c>
      <c r="AB19" s="427">
        <f t="shared" si="45"/>
        <v>0.89</v>
      </c>
      <c r="AC19" s="427">
        <v>0.2</v>
      </c>
      <c r="AD19" s="428">
        <f t="shared" si="25"/>
        <v>-0.69</v>
      </c>
      <c r="AE19" s="427">
        <f t="shared" si="46"/>
        <v>0.89</v>
      </c>
      <c r="AF19" s="427">
        <v>0.2</v>
      </c>
      <c r="AG19" s="428">
        <f t="shared" si="28"/>
        <v>-0.69</v>
      </c>
      <c r="AH19" s="427">
        <f t="shared" si="47"/>
        <v>0.89</v>
      </c>
      <c r="AI19" s="427">
        <v>0.2</v>
      </c>
      <c r="AJ19" s="428">
        <f t="shared" si="31"/>
        <v>-0.69</v>
      </c>
      <c r="AK19" s="427">
        <f t="shared" si="48"/>
        <v>0.89</v>
      </c>
      <c r="AL19" s="427">
        <v>0.2</v>
      </c>
      <c r="AM19" s="428">
        <f t="shared" si="34"/>
        <v>-0.69</v>
      </c>
      <c r="AN19" s="427">
        <f t="shared" si="49"/>
        <v>0.89</v>
      </c>
      <c r="AO19" s="429">
        <v>0.2</v>
      </c>
      <c r="AP19" s="430">
        <f t="shared" si="37"/>
        <v>-0.69</v>
      </c>
      <c r="AQ19" s="399"/>
    </row>
    <row r="20" spans="1:43" ht="16">
      <c r="A20" s="959"/>
      <c r="B20" s="962"/>
      <c r="C20" s="401" t="s">
        <v>29</v>
      </c>
      <c r="D20" s="423"/>
      <c r="E20" s="424"/>
      <c r="F20" s="425"/>
      <c r="G20" s="426">
        <f t="shared" si="50"/>
        <v>0.89</v>
      </c>
      <c r="H20" s="427">
        <v>0.2</v>
      </c>
      <c r="I20" s="428">
        <f t="shared" si="4"/>
        <v>-0.69</v>
      </c>
      <c r="J20" s="427">
        <f t="shared" si="39"/>
        <v>0.89</v>
      </c>
      <c r="K20" s="427">
        <v>0.2</v>
      </c>
      <c r="L20" s="428">
        <f t="shared" si="7"/>
        <v>-0.69</v>
      </c>
      <c r="M20" s="427">
        <f t="shared" si="40"/>
        <v>0.89</v>
      </c>
      <c r="N20" s="427">
        <v>0.2</v>
      </c>
      <c r="O20" s="428">
        <f t="shared" si="10"/>
        <v>-0.69</v>
      </c>
      <c r="P20" s="427">
        <f t="shared" si="41"/>
        <v>0.89</v>
      </c>
      <c r="Q20" s="427">
        <v>0.2</v>
      </c>
      <c r="R20" s="428">
        <f t="shared" si="13"/>
        <v>-0.69</v>
      </c>
      <c r="S20" s="427">
        <f t="shared" si="42"/>
        <v>0.89</v>
      </c>
      <c r="T20" s="427">
        <v>0.2</v>
      </c>
      <c r="U20" s="428">
        <f t="shared" si="16"/>
        <v>-0.69</v>
      </c>
      <c r="V20" s="427">
        <f t="shared" si="43"/>
        <v>0.89</v>
      </c>
      <c r="W20" s="427">
        <v>0.2</v>
      </c>
      <c r="X20" s="428">
        <f t="shared" si="19"/>
        <v>-0.69</v>
      </c>
      <c r="Y20" s="427">
        <f t="shared" si="44"/>
        <v>0.89</v>
      </c>
      <c r="Z20" s="427">
        <v>0.2</v>
      </c>
      <c r="AA20" s="428">
        <f t="shared" si="22"/>
        <v>-0.69</v>
      </c>
      <c r="AB20" s="427">
        <f t="shared" si="45"/>
        <v>0.89</v>
      </c>
      <c r="AC20" s="427">
        <v>0.2</v>
      </c>
      <c r="AD20" s="428">
        <f t="shared" si="25"/>
        <v>-0.69</v>
      </c>
      <c r="AE20" s="427">
        <f t="shared" si="46"/>
        <v>0.89</v>
      </c>
      <c r="AF20" s="427">
        <v>0.2</v>
      </c>
      <c r="AG20" s="428">
        <f t="shared" si="28"/>
        <v>-0.69</v>
      </c>
      <c r="AH20" s="427">
        <f t="shared" si="47"/>
        <v>0.89</v>
      </c>
      <c r="AI20" s="427">
        <v>0.2</v>
      </c>
      <c r="AJ20" s="428">
        <f t="shared" si="31"/>
        <v>-0.69</v>
      </c>
      <c r="AK20" s="427">
        <f t="shared" si="48"/>
        <v>0.89</v>
      </c>
      <c r="AL20" s="427">
        <v>0.2</v>
      </c>
      <c r="AM20" s="428">
        <f t="shared" si="34"/>
        <v>-0.69</v>
      </c>
      <c r="AN20" s="427">
        <f t="shared" si="49"/>
        <v>0.89</v>
      </c>
      <c r="AO20" s="429">
        <v>0.2</v>
      </c>
      <c r="AP20" s="430">
        <f t="shared" si="37"/>
        <v>-0.69</v>
      </c>
      <c r="AQ20" s="399"/>
    </row>
    <row r="21" spans="1:43" ht="16">
      <c r="A21" s="959"/>
      <c r="B21" s="962"/>
      <c r="C21" s="401" t="s">
        <v>30</v>
      </c>
      <c r="D21" s="423"/>
      <c r="E21" s="424"/>
      <c r="F21" s="425"/>
      <c r="G21" s="426">
        <f t="shared" si="50"/>
        <v>0.89</v>
      </c>
      <c r="H21" s="427">
        <v>0.2</v>
      </c>
      <c r="I21" s="428">
        <f t="shared" si="4"/>
        <v>-0.69</v>
      </c>
      <c r="J21" s="427">
        <f t="shared" si="39"/>
        <v>0.89</v>
      </c>
      <c r="K21" s="427">
        <v>0.2</v>
      </c>
      <c r="L21" s="428">
        <f t="shared" si="7"/>
        <v>-0.69</v>
      </c>
      <c r="M21" s="427">
        <f t="shared" si="40"/>
        <v>0.89</v>
      </c>
      <c r="N21" s="427">
        <v>0.2</v>
      </c>
      <c r="O21" s="428">
        <f t="shared" si="10"/>
        <v>-0.69</v>
      </c>
      <c r="P21" s="427">
        <f t="shared" si="41"/>
        <v>0.89</v>
      </c>
      <c r="Q21" s="427">
        <v>0.2</v>
      </c>
      <c r="R21" s="428">
        <f t="shared" si="13"/>
        <v>-0.69</v>
      </c>
      <c r="S21" s="427">
        <f t="shared" si="42"/>
        <v>0.89</v>
      </c>
      <c r="T21" s="427">
        <v>0.2</v>
      </c>
      <c r="U21" s="428">
        <f t="shared" si="16"/>
        <v>-0.69</v>
      </c>
      <c r="V21" s="427">
        <f t="shared" si="43"/>
        <v>0.89</v>
      </c>
      <c r="W21" s="427">
        <v>0.2</v>
      </c>
      <c r="X21" s="428">
        <f t="shared" si="19"/>
        <v>-0.69</v>
      </c>
      <c r="Y21" s="427">
        <f t="shared" si="44"/>
        <v>0.89</v>
      </c>
      <c r="Z21" s="427">
        <v>0.2</v>
      </c>
      <c r="AA21" s="428">
        <f t="shared" si="22"/>
        <v>-0.69</v>
      </c>
      <c r="AB21" s="427">
        <f t="shared" si="45"/>
        <v>0.89</v>
      </c>
      <c r="AC21" s="427">
        <v>0.2</v>
      </c>
      <c r="AD21" s="428">
        <f t="shared" si="25"/>
        <v>-0.69</v>
      </c>
      <c r="AE21" s="427">
        <f t="shared" si="46"/>
        <v>0.89</v>
      </c>
      <c r="AF21" s="427">
        <v>0.2</v>
      </c>
      <c r="AG21" s="428">
        <f t="shared" si="28"/>
        <v>-0.69</v>
      </c>
      <c r="AH21" s="427">
        <f t="shared" si="47"/>
        <v>0.89</v>
      </c>
      <c r="AI21" s="427">
        <v>0.2</v>
      </c>
      <c r="AJ21" s="428">
        <f t="shared" si="31"/>
        <v>-0.69</v>
      </c>
      <c r="AK21" s="427">
        <f t="shared" si="48"/>
        <v>0.89</v>
      </c>
      <c r="AL21" s="427">
        <v>0.2</v>
      </c>
      <c r="AM21" s="428">
        <f t="shared" si="34"/>
        <v>-0.69</v>
      </c>
      <c r="AN21" s="427">
        <f t="shared" si="49"/>
        <v>0.89</v>
      </c>
      <c r="AO21" s="429">
        <v>0.2</v>
      </c>
      <c r="AP21" s="430">
        <f t="shared" si="37"/>
        <v>-0.69</v>
      </c>
      <c r="AQ21" s="399"/>
    </row>
    <row r="22" spans="1:43" ht="16">
      <c r="A22" s="959"/>
      <c r="B22" s="962"/>
      <c r="C22" s="401" t="s">
        <v>31</v>
      </c>
      <c r="D22" s="423"/>
      <c r="E22" s="424"/>
      <c r="F22" s="425"/>
      <c r="G22" s="426">
        <f t="shared" si="50"/>
        <v>0.89</v>
      </c>
      <c r="H22" s="427">
        <v>0.2</v>
      </c>
      <c r="I22" s="428">
        <f t="shared" si="4"/>
        <v>-0.69</v>
      </c>
      <c r="J22" s="427">
        <f t="shared" si="39"/>
        <v>0.89</v>
      </c>
      <c r="K22" s="427">
        <v>0.2</v>
      </c>
      <c r="L22" s="428">
        <f t="shared" si="7"/>
        <v>-0.69</v>
      </c>
      <c r="M22" s="427">
        <f t="shared" si="40"/>
        <v>0.89</v>
      </c>
      <c r="N22" s="427">
        <v>0.2</v>
      </c>
      <c r="O22" s="428">
        <f t="shared" si="10"/>
        <v>-0.69</v>
      </c>
      <c r="P22" s="427">
        <f t="shared" si="41"/>
        <v>0.89</v>
      </c>
      <c r="Q22" s="427">
        <v>0.2</v>
      </c>
      <c r="R22" s="428">
        <f t="shared" si="13"/>
        <v>-0.69</v>
      </c>
      <c r="S22" s="427">
        <f t="shared" si="42"/>
        <v>0.89</v>
      </c>
      <c r="T22" s="427">
        <v>0.2</v>
      </c>
      <c r="U22" s="428">
        <f t="shared" si="16"/>
        <v>-0.69</v>
      </c>
      <c r="V22" s="427">
        <f t="shared" si="43"/>
        <v>0.89</v>
      </c>
      <c r="W22" s="427">
        <v>0.2</v>
      </c>
      <c r="X22" s="428">
        <f t="shared" si="19"/>
        <v>-0.69</v>
      </c>
      <c r="Y22" s="427">
        <f t="shared" si="44"/>
        <v>0.89</v>
      </c>
      <c r="Z22" s="427">
        <v>0.2</v>
      </c>
      <c r="AA22" s="428">
        <f t="shared" si="22"/>
        <v>-0.69</v>
      </c>
      <c r="AB22" s="427">
        <f t="shared" si="45"/>
        <v>0.89</v>
      </c>
      <c r="AC22" s="427">
        <v>0.2</v>
      </c>
      <c r="AD22" s="428">
        <f t="shared" si="25"/>
        <v>-0.69</v>
      </c>
      <c r="AE22" s="427">
        <f t="shared" si="46"/>
        <v>0.89</v>
      </c>
      <c r="AF22" s="427">
        <v>0.2</v>
      </c>
      <c r="AG22" s="428">
        <f t="shared" si="28"/>
        <v>-0.69</v>
      </c>
      <c r="AH22" s="427">
        <f t="shared" si="47"/>
        <v>0.89</v>
      </c>
      <c r="AI22" s="427">
        <v>0.2</v>
      </c>
      <c r="AJ22" s="428">
        <f t="shared" si="31"/>
        <v>-0.69</v>
      </c>
      <c r="AK22" s="427">
        <f t="shared" si="48"/>
        <v>0.89</v>
      </c>
      <c r="AL22" s="427">
        <v>0.2</v>
      </c>
      <c r="AM22" s="428">
        <f t="shared" si="34"/>
        <v>-0.69</v>
      </c>
      <c r="AN22" s="427">
        <f t="shared" si="49"/>
        <v>0.89</v>
      </c>
      <c r="AO22" s="429">
        <v>0.2</v>
      </c>
      <c r="AP22" s="430">
        <f t="shared" si="37"/>
        <v>-0.69</v>
      </c>
      <c r="AQ22" s="399"/>
    </row>
    <row r="23" spans="1:43" ht="16">
      <c r="A23" s="959"/>
      <c r="B23" s="962"/>
      <c r="C23" s="401" t="s">
        <v>32</v>
      </c>
      <c r="D23" s="423"/>
      <c r="E23" s="424"/>
      <c r="F23" s="425"/>
      <c r="G23" s="426">
        <f t="shared" si="50"/>
        <v>0.89</v>
      </c>
      <c r="H23" s="427">
        <v>0.2</v>
      </c>
      <c r="I23" s="428">
        <f t="shared" si="4"/>
        <v>-0.69</v>
      </c>
      <c r="J23" s="427">
        <f t="shared" si="39"/>
        <v>0.89</v>
      </c>
      <c r="K23" s="427">
        <v>0.2</v>
      </c>
      <c r="L23" s="428">
        <f t="shared" si="7"/>
        <v>-0.69</v>
      </c>
      <c r="M23" s="427">
        <f t="shared" si="40"/>
        <v>0.89</v>
      </c>
      <c r="N23" s="427">
        <v>0.2</v>
      </c>
      <c r="O23" s="428">
        <f t="shared" si="10"/>
        <v>-0.69</v>
      </c>
      <c r="P23" s="427">
        <f t="shared" si="41"/>
        <v>0.89</v>
      </c>
      <c r="Q23" s="427">
        <v>0.2</v>
      </c>
      <c r="R23" s="428">
        <f t="shared" si="13"/>
        <v>-0.69</v>
      </c>
      <c r="S23" s="427">
        <f t="shared" si="42"/>
        <v>0.89</v>
      </c>
      <c r="T23" s="427">
        <v>0.2</v>
      </c>
      <c r="U23" s="428">
        <f t="shared" si="16"/>
        <v>-0.69</v>
      </c>
      <c r="V23" s="427">
        <f t="shared" si="43"/>
        <v>0.89</v>
      </c>
      <c r="W23" s="427">
        <v>0.2</v>
      </c>
      <c r="X23" s="428">
        <f t="shared" si="19"/>
        <v>-0.69</v>
      </c>
      <c r="Y23" s="427">
        <f t="shared" si="44"/>
        <v>0.89</v>
      </c>
      <c r="Z23" s="427">
        <v>0.2</v>
      </c>
      <c r="AA23" s="428">
        <f t="shared" si="22"/>
        <v>-0.69</v>
      </c>
      <c r="AB23" s="427">
        <f t="shared" si="45"/>
        <v>0.89</v>
      </c>
      <c r="AC23" s="427">
        <v>0.2</v>
      </c>
      <c r="AD23" s="428">
        <f t="shared" si="25"/>
        <v>-0.69</v>
      </c>
      <c r="AE23" s="427">
        <f t="shared" si="46"/>
        <v>0.89</v>
      </c>
      <c r="AF23" s="427">
        <v>0.2</v>
      </c>
      <c r="AG23" s="428">
        <f t="shared" si="28"/>
        <v>-0.69</v>
      </c>
      <c r="AH23" s="427">
        <f t="shared" si="47"/>
        <v>0.89</v>
      </c>
      <c r="AI23" s="427">
        <v>0.2</v>
      </c>
      <c r="AJ23" s="428">
        <f t="shared" si="31"/>
        <v>-0.69</v>
      </c>
      <c r="AK23" s="427">
        <f t="shared" si="48"/>
        <v>0.89</v>
      </c>
      <c r="AL23" s="427">
        <v>0.2</v>
      </c>
      <c r="AM23" s="428">
        <f t="shared" si="34"/>
        <v>-0.69</v>
      </c>
      <c r="AN23" s="427">
        <f t="shared" si="49"/>
        <v>0.89</v>
      </c>
      <c r="AO23" s="429">
        <v>0.2</v>
      </c>
      <c r="AP23" s="430">
        <f t="shared" si="37"/>
        <v>-0.69</v>
      </c>
      <c r="AQ23" s="399"/>
    </row>
    <row r="24" spans="1:43" ht="16">
      <c r="A24" s="959"/>
      <c r="B24" s="962"/>
      <c r="C24" s="401" t="s">
        <v>33</v>
      </c>
      <c r="D24" s="423"/>
      <c r="E24" s="424"/>
      <c r="F24" s="425"/>
      <c r="G24" s="426">
        <f t="shared" si="50"/>
        <v>0.89</v>
      </c>
      <c r="H24" s="427">
        <v>0.2</v>
      </c>
      <c r="I24" s="428">
        <f t="shared" si="4"/>
        <v>-0.69</v>
      </c>
      <c r="J24" s="427">
        <f t="shared" si="39"/>
        <v>0.89</v>
      </c>
      <c r="K24" s="427">
        <v>0.2</v>
      </c>
      <c r="L24" s="428">
        <f t="shared" si="7"/>
        <v>-0.69</v>
      </c>
      <c r="M24" s="427">
        <f t="shared" si="40"/>
        <v>0.89</v>
      </c>
      <c r="N24" s="427">
        <v>0.2</v>
      </c>
      <c r="O24" s="428">
        <f t="shared" si="10"/>
        <v>-0.69</v>
      </c>
      <c r="P24" s="427">
        <f t="shared" si="41"/>
        <v>0.89</v>
      </c>
      <c r="Q24" s="427">
        <v>0.2</v>
      </c>
      <c r="R24" s="428">
        <f t="shared" si="13"/>
        <v>-0.69</v>
      </c>
      <c r="S24" s="427">
        <f t="shared" si="42"/>
        <v>0.89</v>
      </c>
      <c r="T24" s="427">
        <v>0.2</v>
      </c>
      <c r="U24" s="428">
        <f t="shared" si="16"/>
        <v>-0.69</v>
      </c>
      <c r="V24" s="427">
        <f t="shared" si="43"/>
        <v>0.89</v>
      </c>
      <c r="W24" s="427">
        <v>0.2</v>
      </c>
      <c r="X24" s="428">
        <f t="shared" si="19"/>
        <v>-0.69</v>
      </c>
      <c r="Y24" s="427">
        <f t="shared" si="44"/>
        <v>0.89</v>
      </c>
      <c r="Z24" s="427">
        <v>0.2</v>
      </c>
      <c r="AA24" s="428">
        <f t="shared" si="22"/>
        <v>-0.69</v>
      </c>
      <c r="AB24" s="427">
        <f t="shared" si="45"/>
        <v>0.89</v>
      </c>
      <c r="AC24" s="427">
        <v>0.2</v>
      </c>
      <c r="AD24" s="428">
        <f t="shared" si="25"/>
        <v>-0.69</v>
      </c>
      <c r="AE24" s="427">
        <f t="shared" si="46"/>
        <v>0.89</v>
      </c>
      <c r="AF24" s="427">
        <v>0.2</v>
      </c>
      <c r="AG24" s="428">
        <f t="shared" si="28"/>
        <v>-0.69</v>
      </c>
      <c r="AH24" s="427">
        <f t="shared" si="47"/>
        <v>0.89</v>
      </c>
      <c r="AI24" s="427">
        <v>0.2</v>
      </c>
      <c r="AJ24" s="428">
        <f t="shared" si="31"/>
        <v>-0.69</v>
      </c>
      <c r="AK24" s="427">
        <f t="shared" si="48"/>
        <v>0.89</v>
      </c>
      <c r="AL24" s="427">
        <v>0.2</v>
      </c>
      <c r="AM24" s="428">
        <f t="shared" si="34"/>
        <v>-0.69</v>
      </c>
      <c r="AN24" s="427">
        <f t="shared" si="49"/>
        <v>0.89</v>
      </c>
      <c r="AO24" s="429">
        <v>0.2</v>
      </c>
      <c r="AP24" s="430">
        <f t="shared" si="37"/>
        <v>-0.69</v>
      </c>
      <c r="AQ24" s="399"/>
    </row>
    <row r="25" spans="1:43" ht="17" thickBot="1">
      <c r="A25" s="960"/>
      <c r="B25" s="963"/>
      <c r="C25" s="408" t="s">
        <v>34</v>
      </c>
      <c r="D25" s="431"/>
      <c r="E25" s="432"/>
      <c r="F25" s="433"/>
      <c r="G25" s="434">
        <f t="shared" si="50"/>
        <v>0.89</v>
      </c>
      <c r="H25" s="435">
        <v>0.2</v>
      </c>
      <c r="I25" s="436">
        <f t="shared" si="4"/>
        <v>-0.69</v>
      </c>
      <c r="J25" s="435">
        <f t="shared" si="39"/>
        <v>0.89</v>
      </c>
      <c r="K25" s="435">
        <v>0.2</v>
      </c>
      <c r="L25" s="436">
        <f t="shared" si="7"/>
        <v>-0.69</v>
      </c>
      <c r="M25" s="435">
        <f t="shared" si="40"/>
        <v>0.89</v>
      </c>
      <c r="N25" s="435">
        <v>0.2</v>
      </c>
      <c r="O25" s="436">
        <f t="shared" si="10"/>
        <v>-0.69</v>
      </c>
      <c r="P25" s="435">
        <f t="shared" si="41"/>
        <v>0.89</v>
      </c>
      <c r="Q25" s="435">
        <v>0.2</v>
      </c>
      <c r="R25" s="436">
        <f t="shared" si="13"/>
        <v>-0.69</v>
      </c>
      <c r="S25" s="435">
        <f t="shared" si="42"/>
        <v>0.89</v>
      </c>
      <c r="T25" s="435">
        <v>0.2</v>
      </c>
      <c r="U25" s="436">
        <f t="shared" si="16"/>
        <v>-0.69</v>
      </c>
      <c r="V25" s="435">
        <f t="shared" si="43"/>
        <v>0.89</v>
      </c>
      <c r="W25" s="435">
        <v>0.2</v>
      </c>
      <c r="X25" s="436">
        <f t="shared" si="19"/>
        <v>-0.69</v>
      </c>
      <c r="Y25" s="435">
        <f t="shared" si="44"/>
        <v>0.89</v>
      </c>
      <c r="Z25" s="435">
        <v>0.2</v>
      </c>
      <c r="AA25" s="436">
        <f t="shared" si="22"/>
        <v>-0.69</v>
      </c>
      <c r="AB25" s="435">
        <f t="shared" si="45"/>
        <v>0.89</v>
      </c>
      <c r="AC25" s="435">
        <v>0.2</v>
      </c>
      <c r="AD25" s="436">
        <f t="shared" si="25"/>
        <v>-0.69</v>
      </c>
      <c r="AE25" s="435">
        <f t="shared" si="46"/>
        <v>0.89</v>
      </c>
      <c r="AF25" s="435">
        <v>0.2</v>
      </c>
      <c r="AG25" s="436">
        <f t="shared" si="28"/>
        <v>-0.69</v>
      </c>
      <c r="AH25" s="435">
        <f t="shared" si="47"/>
        <v>0.89</v>
      </c>
      <c r="AI25" s="435">
        <v>0.2</v>
      </c>
      <c r="AJ25" s="436">
        <f t="shared" si="31"/>
        <v>-0.69</v>
      </c>
      <c r="AK25" s="435">
        <f t="shared" si="48"/>
        <v>0.89</v>
      </c>
      <c r="AL25" s="435">
        <v>0.2</v>
      </c>
      <c r="AM25" s="436">
        <f t="shared" si="34"/>
        <v>-0.69</v>
      </c>
      <c r="AN25" s="435">
        <f t="shared" si="49"/>
        <v>0.89</v>
      </c>
      <c r="AO25" s="437">
        <v>0.2</v>
      </c>
      <c r="AP25" s="438">
        <f t="shared" si="37"/>
        <v>-0.69</v>
      </c>
      <c r="AQ25" s="399"/>
    </row>
    <row r="26" spans="1:43" s="440" customFormat="1" ht="14.25" customHeight="1">
      <c r="A26" s="958" t="s">
        <v>42</v>
      </c>
      <c r="B26" s="961" t="s">
        <v>13</v>
      </c>
      <c r="C26" s="390" t="s">
        <v>25</v>
      </c>
      <c r="D26" s="415"/>
      <c r="E26" s="416"/>
      <c r="F26" s="417"/>
      <c r="G26" s="418"/>
      <c r="H26" s="419"/>
      <c r="I26" s="420">
        <f>H26-G26</f>
        <v>0</v>
      </c>
      <c r="J26" s="419"/>
      <c r="K26" s="419"/>
      <c r="L26" s="420">
        <f>K26-J26</f>
        <v>0</v>
      </c>
      <c r="M26" s="419"/>
      <c r="N26" s="419"/>
      <c r="O26" s="420">
        <f>N26-M26</f>
        <v>0</v>
      </c>
      <c r="P26" s="419"/>
      <c r="Q26" s="419"/>
      <c r="R26" s="420">
        <f>Q26-P26</f>
        <v>0</v>
      </c>
      <c r="S26" s="419"/>
      <c r="T26" s="419"/>
      <c r="U26" s="420">
        <f>T26-S26</f>
        <v>0</v>
      </c>
      <c r="V26" s="419"/>
      <c r="W26" s="419"/>
      <c r="X26" s="420">
        <f>W26-V26</f>
        <v>0</v>
      </c>
      <c r="Y26" s="419"/>
      <c r="Z26" s="419"/>
      <c r="AA26" s="420">
        <f>Z26-Y26</f>
        <v>0</v>
      </c>
      <c r="AB26" s="419"/>
      <c r="AC26" s="419"/>
      <c r="AD26" s="420">
        <f>AC26-AB26</f>
        <v>0</v>
      </c>
      <c r="AE26" s="419"/>
      <c r="AF26" s="419"/>
      <c r="AG26" s="420">
        <f>AF26-AE26</f>
        <v>0</v>
      </c>
      <c r="AH26" s="419"/>
      <c r="AI26" s="419"/>
      <c r="AJ26" s="420">
        <f>AI26-AH26</f>
        <v>0</v>
      </c>
      <c r="AK26" s="419"/>
      <c r="AL26" s="419"/>
      <c r="AM26" s="420">
        <f>AL26-AK26</f>
        <v>0</v>
      </c>
      <c r="AN26" s="419"/>
      <c r="AO26" s="421"/>
      <c r="AP26" s="422">
        <f>AO26-AN26</f>
        <v>0</v>
      </c>
      <c r="AQ26" s="439"/>
    </row>
    <row r="27" spans="1:43" s="442" customFormat="1" ht="16">
      <c r="A27" s="959"/>
      <c r="B27" s="962"/>
      <c r="C27" s="401" t="s">
        <v>26</v>
      </c>
      <c r="D27" s="423"/>
      <c r="E27" s="424"/>
      <c r="F27" s="425"/>
      <c r="G27" s="426"/>
      <c r="H27" s="427"/>
      <c r="I27" s="428">
        <f t="shared" ref="I27:I44" si="51">H27-G27</f>
        <v>0</v>
      </c>
      <c r="J27" s="427"/>
      <c r="K27" s="427"/>
      <c r="L27" s="428">
        <f t="shared" ref="L27:L44" si="52">K27-J27</f>
        <v>0</v>
      </c>
      <c r="M27" s="427"/>
      <c r="N27" s="427"/>
      <c r="O27" s="428">
        <f t="shared" ref="O27:O44" si="53">N27-M27</f>
        <v>0</v>
      </c>
      <c r="P27" s="427"/>
      <c r="Q27" s="427"/>
      <c r="R27" s="428">
        <f t="shared" ref="R27:R44" si="54">Q27-P27</f>
        <v>0</v>
      </c>
      <c r="S27" s="427"/>
      <c r="T27" s="427"/>
      <c r="U27" s="428">
        <f t="shared" ref="U27:U44" si="55">T27-S27</f>
        <v>0</v>
      </c>
      <c r="V27" s="427"/>
      <c r="W27" s="427"/>
      <c r="X27" s="428">
        <f t="shared" ref="X27:X65" si="56">W27-V27</f>
        <v>0</v>
      </c>
      <c r="Y27" s="427"/>
      <c r="Z27" s="427"/>
      <c r="AA27" s="428">
        <f t="shared" ref="AA27:AA65" si="57">Z27-Y27</f>
        <v>0</v>
      </c>
      <c r="AB27" s="427"/>
      <c r="AC27" s="427"/>
      <c r="AD27" s="428">
        <f t="shared" ref="AD27:AD65" si="58">AC27-AB27</f>
        <v>0</v>
      </c>
      <c r="AE27" s="427"/>
      <c r="AF27" s="427"/>
      <c r="AG27" s="428">
        <f t="shared" ref="AG27:AG65" si="59">AF27-AE27</f>
        <v>0</v>
      </c>
      <c r="AH27" s="427"/>
      <c r="AI27" s="427"/>
      <c r="AJ27" s="428">
        <f t="shared" ref="AJ27:AJ65" si="60">AI27-AH27</f>
        <v>0</v>
      </c>
      <c r="AK27" s="427"/>
      <c r="AL27" s="427"/>
      <c r="AM27" s="428">
        <f t="shared" ref="AM27:AM65" si="61">AL27-AK27</f>
        <v>0</v>
      </c>
      <c r="AN27" s="427"/>
      <c r="AO27" s="429"/>
      <c r="AP27" s="430">
        <f t="shared" ref="AP27:AP54" si="62">AO27-AN27</f>
        <v>0</v>
      </c>
      <c r="AQ27" s="441"/>
    </row>
    <row r="28" spans="1:43" s="442" customFormat="1" ht="16">
      <c r="A28" s="959"/>
      <c r="B28" s="962"/>
      <c r="C28" s="401" t="s">
        <v>27</v>
      </c>
      <c r="D28" s="423"/>
      <c r="E28" s="424"/>
      <c r="F28" s="425"/>
      <c r="G28" s="426"/>
      <c r="H28" s="427"/>
      <c r="I28" s="428">
        <f t="shared" si="51"/>
        <v>0</v>
      </c>
      <c r="J28" s="427"/>
      <c r="K28" s="427"/>
      <c r="L28" s="428">
        <f t="shared" si="52"/>
        <v>0</v>
      </c>
      <c r="M28" s="427"/>
      <c r="N28" s="427"/>
      <c r="O28" s="428">
        <f t="shared" si="53"/>
        <v>0</v>
      </c>
      <c r="P28" s="427"/>
      <c r="Q28" s="427"/>
      <c r="R28" s="428">
        <f t="shared" si="54"/>
        <v>0</v>
      </c>
      <c r="S28" s="427"/>
      <c r="T28" s="427"/>
      <c r="U28" s="428">
        <f t="shared" si="55"/>
        <v>0</v>
      </c>
      <c r="V28" s="427"/>
      <c r="W28" s="427"/>
      <c r="X28" s="428">
        <f t="shared" si="56"/>
        <v>0</v>
      </c>
      <c r="Y28" s="427"/>
      <c r="Z28" s="427"/>
      <c r="AA28" s="428">
        <f t="shared" si="57"/>
        <v>0</v>
      </c>
      <c r="AB28" s="427"/>
      <c r="AC28" s="427"/>
      <c r="AD28" s="428">
        <f t="shared" si="58"/>
        <v>0</v>
      </c>
      <c r="AE28" s="427"/>
      <c r="AF28" s="427"/>
      <c r="AG28" s="428">
        <f t="shared" si="59"/>
        <v>0</v>
      </c>
      <c r="AH28" s="427"/>
      <c r="AI28" s="427"/>
      <c r="AJ28" s="428">
        <f t="shared" si="60"/>
        <v>0</v>
      </c>
      <c r="AK28" s="427"/>
      <c r="AL28" s="427"/>
      <c r="AM28" s="428">
        <f t="shared" si="61"/>
        <v>0</v>
      </c>
      <c r="AN28" s="427"/>
      <c r="AO28" s="429"/>
      <c r="AP28" s="430">
        <f t="shared" si="62"/>
        <v>0</v>
      </c>
      <c r="AQ28" s="441"/>
    </row>
    <row r="29" spans="1:43" s="442" customFormat="1" ht="16">
      <c r="A29" s="959"/>
      <c r="B29" s="962"/>
      <c r="C29" s="401" t="s">
        <v>28</v>
      </c>
      <c r="D29" s="423"/>
      <c r="E29" s="424"/>
      <c r="F29" s="425"/>
      <c r="G29" s="426"/>
      <c r="H29" s="427"/>
      <c r="I29" s="428">
        <f t="shared" si="51"/>
        <v>0</v>
      </c>
      <c r="J29" s="427"/>
      <c r="K29" s="427"/>
      <c r="L29" s="428">
        <f t="shared" si="52"/>
        <v>0</v>
      </c>
      <c r="M29" s="427"/>
      <c r="N29" s="427"/>
      <c r="O29" s="428">
        <f t="shared" si="53"/>
        <v>0</v>
      </c>
      <c r="P29" s="427"/>
      <c r="Q29" s="427"/>
      <c r="R29" s="428">
        <f t="shared" si="54"/>
        <v>0</v>
      </c>
      <c r="S29" s="427"/>
      <c r="T29" s="427"/>
      <c r="U29" s="428">
        <f t="shared" si="55"/>
        <v>0</v>
      </c>
      <c r="V29" s="427"/>
      <c r="W29" s="427"/>
      <c r="X29" s="428">
        <f t="shared" si="56"/>
        <v>0</v>
      </c>
      <c r="Y29" s="427"/>
      <c r="Z29" s="427"/>
      <c r="AA29" s="428">
        <f t="shared" si="57"/>
        <v>0</v>
      </c>
      <c r="AB29" s="427"/>
      <c r="AC29" s="427"/>
      <c r="AD29" s="428">
        <f t="shared" si="58"/>
        <v>0</v>
      </c>
      <c r="AE29" s="427"/>
      <c r="AF29" s="427"/>
      <c r="AG29" s="428">
        <f t="shared" si="59"/>
        <v>0</v>
      </c>
      <c r="AH29" s="427"/>
      <c r="AI29" s="427"/>
      <c r="AJ29" s="428">
        <f t="shared" si="60"/>
        <v>0</v>
      </c>
      <c r="AK29" s="427"/>
      <c r="AL29" s="427"/>
      <c r="AM29" s="428">
        <f t="shared" si="61"/>
        <v>0</v>
      </c>
      <c r="AN29" s="427"/>
      <c r="AO29" s="429"/>
      <c r="AP29" s="430">
        <f t="shared" si="62"/>
        <v>0</v>
      </c>
      <c r="AQ29" s="441"/>
    </row>
    <row r="30" spans="1:43" s="442" customFormat="1" ht="16">
      <c r="A30" s="959"/>
      <c r="B30" s="962"/>
      <c r="C30" s="401" t="s">
        <v>29</v>
      </c>
      <c r="D30" s="423"/>
      <c r="E30" s="424"/>
      <c r="F30" s="425"/>
      <c r="G30" s="426"/>
      <c r="H30" s="427"/>
      <c r="I30" s="428">
        <f t="shared" si="51"/>
        <v>0</v>
      </c>
      <c r="J30" s="427"/>
      <c r="K30" s="427"/>
      <c r="L30" s="428">
        <f t="shared" si="52"/>
        <v>0</v>
      </c>
      <c r="M30" s="427"/>
      <c r="N30" s="427"/>
      <c r="O30" s="428">
        <f t="shared" si="53"/>
        <v>0</v>
      </c>
      <c r="P30" s="427"/>
      <c r="Q30" s="427"/>
      <c r="R30" s="428">
        <f t="shared" si="54"/>
        <v>0</v>
      </c>
      <c r="S30" s="427"/>
      <c r="T30" s="427"/>
      <c r="U30" s="428">
        <f t="shared" si="55"/>
        <v>0</v>
      </c>
      <c r="V30" s="427"/>
      <c r="W30" s="427"/>
      <c r="X30" s="428">
        <f t="shared" si="56"/>
        <v>0</v>
      </c>
      <c r="Y30" s="427"/>
      <c r="Z30" s="427"/>
      <c r="AA30" s="428">
        <f t="shared" si="57"/>
        <v>0</v>
      </c>
      <c r="AB30" s="427"/>
      <c r="AC30" s="427"/>
      <c r="AD30" s="428">
        <f t="shared" si="58"/>
        <v>0</v>
      </c>
      <c r="AE30" s="427"/>
      <c r="AF30" s="427"/>
      <c r="AG30" s="428">
        <f t="shared" si="59"/>
        <v>0</v>
      </c>
      <c r="AH30" s="427"/>
      <c r="AI30" s="427"/>
      <c r="AJ30" s="428">
        <f t="shared" si="60"/>
        <v>0</v>
      </c>
      <c r="AK30" s="427"/>
      <c r="AL30" s="427"/>
      <c r="AM30" s="428">
        <f t="shared" si="61"/>
        <v>0</v>
      </c>
      <c r="AN30" s="427"/>
      <c r="AO30" s="429"/>
      <c r="AP30" s="430">
        <f t="shared" si="62"/>
        <v>0</v>
      </c>
      <c r="AQ30" s="441"/>
    </row>
    <row r="31" spans="1:43" s="442" customFormat="1" ht="16">
      <c r="A31" s="959"/>
      <c r="B31" s="962"/>
      <c r="C31" s="401" t="s">
        <v>30</v>
      </c>
      <c r="D31" s="423"/>
      <c r="E31" s="424"/>
      <c r="F31" s="425"/>
      <c r="G31" s="426"/>
      <c r="H31" s="427"/>
      <c r="I31" s="428">
        <f t="shared" si="51"/>
        <v>0</v>
      </c>
      <c r="J31" s="427"/>
      <c r="K31" s="427"/>
      <c r="L31" s="428">
        <f t="shared" si="52"/>
        <v>0</v>
      </c>
      <c r="M31" s="427"/>
      <c r="N31" s="427"/>
      <c r="O31" s="428">
        <f t="shared" si="53"/>
        <v>0</v>
      </c>
      <c r="P31" s="427"/>
      <c r="Q31" s="427"/>
      <c r="R31" s="428">
        <f t="shared" si="54"/>
        <v>0</v>
      </c>
      <c r="S31" s="427"/>
      <c r="T31" s="427"/>
      <c r="U31" s="428">
        <f t="shared" si="55"/>
        <v>0</v>
      </c>
      <c r="V31" s="427"/>
      <c r="W31" s="427"/>
      <c r="X31" s="428">
        <f t="shared" si="56"/>
        <v>0</v>
      </c>
      <c r="Y31" s="427"/>
      <c r="Z31" s="427"/>
      <c r="AA31" s="428">
        <f t="shared" si="57"/>
        <v>0</v>
      </c>
      <c r="AB31" s="427"/>
      <c r="AC31" s="427"/>
      <c r="AD31" s="428">
        <f t="shared" si="58"/>
        <v>0</v>
      </c>
      <c r="AE31" s="427"/>
      <c r="AF31" s="427"/>
      <c r="AG31" s="428">
        <f t="shared" si="59"/>
        <v>0</v>
      </c>
      <c r="AH31" s="427"/>
      <c r="AI31" s="427"/>
      <c r="AJ31" s="428">
        <f t="shared" si="60"/>
        <v>0</v>
      </c>
      <c r="AK31" s="427"/>
      <c r="AL31" s="427"/>
      <c r="AM31" s="428">
        <f t="shared" si="61"/>
        <v>0</v>
      </c>
      <c r="AN31" s="427"/>
      <c r="AO31" s="429"/>
      <c r="AP31" s="430">
        <f t="shared" si="62"/>
        <v>0</v>
      </c>
      <c r="AQ31" s="441"/>
    </row>
    <row r="32" spans="1:43" s="442" customFormat="1" ht="16">
      <c r="A32" s="959"/>
      <c r="B32" s="962"/>
      <c r="C32" s="401" t="s">
        <v>31</v>
      </c>
      <c r="D32" s="423"/>
      <c r="E32" s="424"/>
      <c r="F32" s="425"/>
      <c r="G32" s="426"/>
      <c r="H32" s="427"/>
      <c r="I32" s="428">
        <f t="shared" si="51"/>
        <v>0</v>
      </c>
      <c r="J32" s="427"/>
      <c r="K32" s="427"/>
      <c r="L32" s="428">
        <f t="shared" si="52"/>
        <v>0</v>
      </c>
      <c r="M32" s="427"/>
      <c r="N32" s="427"/>
      <c r="O32" s="428">
        <f t="shared" si="53"/>
        <v>0</v>
      </c>
      <c r="P32" s="427"/>
      <c r="Q32" s="427"/>
      <c r="R32" s="428">
        <f t="shared" si="54"/>
        <v>0</v>
      </c>
      <c r="S32" s="427"/>
      <c r="T32" s="427"/>
      <c r="U32" s="428">
        <f t="shared" si="55"/>
        <v>0</v>
      </c>
      <c r="V32" s="427"/>
      <c r="W32" s="427"/>
      <c r="X32" s="428">
        <f t="shared" si="56"/>
        <v>0</v>
      </c>
      <c r="Y32" s="427"/>
      <c r="Z32" s="427"/>
      <c r="AA32" s="428">
        <f t="shared" si="57"/>
        <v>0</v>
      </c>
      <c r="AB32" s="427"/>
      <c r="AC32" s="427"/>
      <c r="AD32" s="428">
        <f t="shared" si="58"/>
        <v>0</v>
      </c>
      <c r="AE32" s="427"/>
      <c r="AF32" s="427"/>
      <c r="AG32" s="428">
        <f t="shared" si="59"/>
        <v>0</v>
      </c>
      <c r="AH32" s="427"/>
      <c r="AI32" s="427"/>
      <c r="AJ32" s="428">
        <f t="shared" si="60"/>
        <v>0</v>
      </c>
      <c r="AK32" s="427"/>
      <c r="AL32" s="427"/>
      <c r="AM32" s="428">
        <f t="shared" si="61"/>
        <v>0</v>
      </c>
      <c r="AN32" s="427"/>
      <c r="AO32" s="429"/>
      <c r="AP32" s="430">
        <f t="shared" si="62"/>
        <v>0</v>
      </c>
      <c r="AQ32" s="441"/>
    </row>
    <row r="33" spans="1:43" s="442" customFormat="1" ht="16">
      <c r="A33" s="959"/>
      <c r="B33" s="962"/>
      <c r="C33" s="401" t="s">
        <v>32</v>
      </c>
      <c r="D33" s="423"/>
      <c r="E33" s="424"/>
      <c r="F33" s="425"/>
      <c r="G33" s="426"/>
      <c r="H33" s="427"/>
      <c r="I33" s="428">
        <f t="shared" si="51"/>
        <v>0</v>
      </c>
      <c r="J33" s="427"/>
      <c r="K33" s="427"/>
      <c r="L33" s="428">
        <f t="shared" si="52"/>
        <v>0</v>
      </c>
      <c r="M33" s="427"/>
      <c r="N33" s="427"/>
      <c r="O33" s="428">
        <f t="shared" si="53"/>
        <v>0</v>
      </c>
      <c r="P33" s="427"/>
      <c r="Q33" s="427"/>
      <c r="R33" s="428">
        <f t="shared" si="54"/>
        <v>0</v>
      </c>
      <c r="S33" s="427"/>
      <c r="T33" s="427"/>
      <c r="U33" s="428">
        <f t="shared" si="55"/>
        <v>0</v>
      </c>
      <c r="V33" s="427"/>
      <c r="W33" s="427"/>
      <c r="X33" s="428">
        <f t="shared" si="56"/>
        <v>0</v>
      </c>
      <c r="Y33" s="427"/>
      <c r="Z33" s="427"/>
      <c r="AA33" s="428">
        <f t="shared" si="57"/>
        <v>0</v>
      </c>
      <c r="AB33" s="427"/>
      <c r="AC33" s="427"/>
      <c r="AD33" s="428">
        <f t="shared" si="58"/>
        <v>0</v>
      </c>
      <c r="AE33" s="427"/>
      <c r="AF33" s="427"/>
      <c r="AG33" s="428">
        <f t="shared" si="59"/>
        <v>0</v>
      </c>
      <c r="AH33" s="427"/>
      <c r="AI33" s="427"/>
      <c r="AJ33" s="428">
        <f t="shared" si="60"/>
        <v>0</v>
      </c>
      <c r="AK33" s="427"/>
      <c r="AL33" s="427"/>
      <c r="AM33" s="428">
        <f t="shared" si="61"/>
        <v>0</v>
      </c>
      <c r="AN33" s="427"/>
      <c r="AO33" s="429"/>
      <c r="AP33" s="430">
        <f t="shared" si="62"/>
        <v>0</v>
      </c>
      <c r="AQ33" s="441"/>
    </row>
    <row r="34" spans="1:43" s="442" customFormat="1" ht="16">
      <c r="A34" s="959"/>
      <c r="B34" s="962"/>
      <c r="C34" s="401" t="s">
        <v>33</v>
      </c>
      <c r="D34" s="423"/>
      <c r="E34" s="424"/>
      <c r="F34" s="425"/>
      <c r="G34" s="426"/>
      <c r="H34" s="427"/>
      <c r="I34" s="428">
        <f t="shared" si="51"/>
        <v>0</v>
      </c>
      <c r="J34" s="427"/>
      <c r="K34" s="427"/>
      <c r="L34" s="428">
        <f t="shared" si="52"/>
        <v>0</v>
      </c>
      <c r="M34" s="427"/>
      <c r="N34" s="427"/>
      <c r="O34" s="428">
        <f t="shared" si="53"/>
        <v>0</v>
      </c>
      <c r="P34" s="427"/>
      <c r="Q34" s="427"/>
      <c r="R34" s="428">
        <f t="shared" si="54"/>
        <v>0</v>
      </c>
      <c r="S34" s="427"/>
      <c r="T34" s="427"/>
      <c r="U34" s="428">
        <f t="shared" si="55"/>
        <v>0</v>
      </c>
      <c r="V34" s="427"/>
      <c r="W34" s="427"/>
      <c r="X34" s="428">
        <f t="shared" si="56"/>
        <v>0</v>
      </c>
      <c r="Y34" s="427"/>
      <c r="Z34" s="427"/>
      <c r="AA34" s="428">
        <f t="shared" si="57"/>
        <v>0</v>
      </c>
      <c r="AB34" s="427"/>
      <c r="AC34" s="427"/>
      <c r="AD34" s="428">
        <f t="shared" si="58"/>
        <v>0</v>
      </c>
      <c r="AE34" s="427"/>
      <c r="AF34" s="427"/>
      <c r="AG34" s="428">
        <f t="shared" si="59"/>
        <v>0</v>
      </c>
      <c r="AH34" s="427"/>
      <c r="AI34" s="427"/>
      <c r="AJ34" s="428">
        <f t="shared" si="60"/>
        <v>0</v>
      </c>
      <c r="AK34" s="427"/>
      <c r="AL34" s="427"/>
      <c r="AM34" s="428">
        <f t="shared" si="61"/>
        <v>0</v>
      </c>
      <c r="AN34" s="427"/>
      <c r="AO34" s="429"/>
      <c r="AP34" s="430">
        <f t="shared" si="62"/>
        <v>0</v>
      </c>
      <c r="AQ34" s="441"/>
    </row>
    <row r="35" spans="1:43" s="442" customFormat="1" ht="17" thickBot="1">
      <c r="A35" s="960"/>
      <c r="B35" s="963"/>
      <c r="C35" s="408" t="s">
        <v>34</v>
      </c>
      <c r="D35" s="431"/>
      <c r="E35" s="432"/>
      <c r="F35" s="433"/>
      <c r="G35" s="434"/>
      <c r="H35" s="435"/>
      <c r="I35" s="436">
        <f t="shared" si="51"/>
        <v>0</v>
      </c>
      <c r="J35" s="435"/>
      <c r="K35" s="435"/>
      <c r="L35" s="436">
        <f t="shared" si="52"/>
        <v>0</v>
      </c>
      <c r="M35" s="435"/>
      <c r="N35" s="435"/>
      <c r="O35" s="436">
        <f t="shared" si="53"/>
        <v>0</v>
      </c>
      <c r="P35" s="435"/>
      <c r="Q35" s="435"/>
      <c r="R35" s="436">
        <f t="shared" si="54"/>
        <v>0</v>
      </c>
      <c r="S35" s="435"/>
      <c r="T35" s="435"/>
      <c r="U35" s="436">
        <f t="shared" si="55"/>
        <v>0</v>
      </c>
      <c r="V35" s="435"/>
      <c r="W35" s="435"/>
      <c r="X35" s="436">
        <f t="shared" si="56"/>
        <v>0</v>
      </c>
      <c r="Y35" s="435"/>
      <c r="Z35" s="435"/>
      <c r="AA35" s="436">
        <f t="shared" si="57"/>
        <v>0</v>
      </c>
      <c r="AB35" s="435"/>
      <c r="AC35" s="435"/>
      <c r="AD35" s="436">
        <f t="shared" si="58"/>
        <v>0</v>
      </c>
      <c r="AE35" s="435"/>
      <c r="AF35" s="435"/>
      <c r="AG35" s="436">
        <f t="shared" si="59"/>
        <v>0</v>
      </c>
      <c r="AH35" s="435"/>
      <c r="AI35" s="435"/>
      <c r="AJ35" s="436">
        <f t="shared" si="60"/>
        <v>0</v>
      </c>
      <c r="AK35" s="435"/>
      <c r="AL35" s="435"/>
      <c r="AM35" s="436">
        <f t="shared" si="61"/>
        <v>0</v>
      </c>
      <c r="AN35" s="435"/>
      <c r="AO35" s="437"/>
      <c r="AP35" s="438">
        <f t="shared" si="62"/>
        <v>0</v>
      </c>
      <c r="AQ35" s="441"/>
    </row>
    <row r="36" spans="1:43" s="440" customFormat="1" ht="14.5" customHeight="1" thickBot="1">
      <c r="A36" s="958" t="s">
        <v>194</v>
      </c>
      <c r="B36" s="961" t="s">
        <v>187</v>
      </c>
      <c r="C36" s="390" t="s">
        <v>25</v>
      </c>
      <c r="D36" s="415"/>
      <c r="E36" s="416"/>
      <c r="F36" s="417"/>
      <c r="G36" s="418">
        <v>112.64769421754715</v>
      </c>
      <c r="H36" s="419">
        <v>112.64769421754715</v>
      </c>
      <c r="I36" s="420">
        <f t="shared" si="51"/>
        <v>0</v>
      </c>
      <c r="J36" s="612">
        <v>81.935229185515027</v>
      </c>
      <c r="K36" s="612">
        <v>81.935229185515027</v>
      </c>
      <c r="L36" s="420">
        <f t="shared" si="52"/>
        <v>0</v>
      </c>
      <c r="M36" s="612">
        <v>403.91161942702888</v>
      </c>
      <c r="N36" s="614">
        <v>403.91161942702888</v>
      </c>
      <c r="O36" s="420">
        <f t="shared" si="53"/>
        <v>0</v>
      </c>
      <c r="P36" s="612">
        <v>68.11820726599818</v>
      </c>
      <c r="Q36" s="614">
        <v>68.11820726599818</v>
      </c>
      <c r="R36" s="420">
        <f t="shared" si="54"/>
        <v>0</v>
      </c>
      <c r="S36" s="612">
        <v>12.237919254658385</v>
      </c>
      <c r="T36" s="614">
        <v>12.237919254658385</v>
      </c>
      <c r="U36" s="420">
        <f t="shared" si="55"/>
        <v>0</v>
      </c>
      <c r="V36" s="612">
        <v>90.846860420661017</v>
      </c>
      <c r="W36" s="614">
        <v>90.846860420661017</v>
      </c>
      <c r="X36" s="420">
        <f t="shared" si="56"/>
        <v>0</v>
      </c>
      <c r="Y36" s="612">
        <v>111.70694882454897</v>
      </c>
      <c r="Z36" s="614">
        <v>111.70694882454897</v>
      </c>
      <c r="AA36" s="420">
        <f t="shared" si="57"/>
        <v>0</v>
      </c>
      <c r="AB36" s="612">
        <v>36.129859585024775</v>
      </c>
      <c r="AC36" s="614">
        <v>36.129859585024775</v>
      </c>
      <c r="AD36" s="420">
        <f t="shared" si="58"/>
        <v>0</v>
      </c>
      <c r="AE36" s="612">
        <v>24.056036454379058</v>
      </c>
      <c r="AF36" s="614">
        <v>24.056036454379058</v>
      </c>
      <c r="AG36" s="420">
        <f t="shared" si="59"/>
        <v>0</v>
      </c>
      <c r="AH36" s="612">
        <v>71.159279819797064</v>
      </c>
      <c r="AI36" s="614">
        <v>71.159279819797064</v>
      </c>
      <c r="AJ36" s="420">
        <f t="shared" si="60"/>
        <v>0</v>
      </c>
      <c r="AK36" s="612">
        <v>18.398168550797859</v>
      </c>
      <c r="AL36" s="614">
        <v>18.398168550797859</v>
      </c>
      <c r="AM36" s="420">
        <f t="shared" si="61"/>
        <v>0</v>
      </c>
      <c r="AN36" s="612">
        <v>10.262543513957308</v>
      </c>
      <c r="AO36" s="614">
        <v>10.262543513957308</v>
      </c>
      <c r="AP36" s="422">
        <f t="shared" si="62"/>
        <v>0</v>
      </c>
      <c r="AQ36" s="439">
        <f>'Analyza citlivosti - AgendovéIS'!N7</f>
        <v>0</v>
      </c>
    </row>
    <row r="37" spans="1:43" s="442" customFormat="1" ht="17" thickBot="1">
      <c r="A37" s="959"/>
      <c r="B37" s="962"/>
      <c r="C37" s="401" t="s">
        <v>26</v>
      </c>
      <c r="D37" s="423"/>
      <c r="E37" s="424"/>
      <c r="F37" s="425"/>
      <c r="G37" s="418">
        <v>112.64769421754715</v>
      </c>
      <c r="H37" s="419">
        <v>112.64769421754715</v>
      </c>
      <c r="I37" s="428">
        <f t="shared" si="51"/>
        <v>0</v>
      </c>
      <c r="J37" s="612">
        <v>81.935229185515027</v>
      </c>
      <c r="K37" s="612">
        <v>81.935229185515027</v>
      </c>
      <c r="L37" s="428">
        <f t="shared" si="52"/>
        <v>0</v>
      </c>
      <c r="M37" s="612">
        <v>403.91161942702888</v>
      </c>
      <c r="N37" s="614">
        <v>403.91161942702888</v>
      </c>
      <c r="O37" s="428">
        <f t="shared" si="53"/>
        <v>0</v>
      </c>
      <c r="P37" s="612">
        <v>68.11820726599818</v>
      </c>
      <c r="Q37" s="614">
        <v>68.11820726599818</v>
      </c>
      <c r="R37" s="428">
        <f t="shared" si="54"/>
        <v>0</v>
      </c>
      <c r="S37" s="612">
        <v>12.237919254658385</v>
      </c>
      <c r="T37" s="614">
        <v>12.237919254658385</v>
      </c>
      <c r="U37" s="428">
        <f t="shared" si="55"/>
        <v>0</v>
      </c>
      <c r="V37" s="612">
        <v>90.846860420661017</v>
      </c>
      <c r="W37" s="614">
        <v>90.846860420661017</v>
      </c>
      <c r="X37" s="428">
        <f t="shared" si="56"/>
        <v>0</v>
      </c>
      <c r="Y37" s="612">
        <v>111.70694882454897</v>
      </c>
      <c r="Z37" s="614">
        <v>111.70694882454897</v>
      </c>
      <c r="AA37" s="428">
        <f t="shared" si="57"/>
        <v>0</v>
      </c>
      <c r="AB37" s="612">
        <v>36.129859585024775</v>
      </c>
      <c r="AC37" s="614">
        <v>36.129859585024775</v>
      </c>
      <c r="AD37" s="428">
        <f t="shared" si="58"/>
        <v>0</v>
      </c>
      <c r="AE37" s="612">
        <v>24.056036454379058</v>
      </c>
      <c r="AF37" s="614">
        <v>24.056036454379058</v>
      </c>
      <c r="AG37" s="428">
        <f t="shared" si="59"/>
        <v>0</v>
      </c>
      <c r="AH37" s="612">
        <v>71.159279819797064</v>
      </c>
      <c r="AI37" s="614">
        <v>71.159279819797064</v>
      </c>
      <c r="AJ37" s="428">
        <f t="shared" si="60"/>
        <v>0</v>
      </c>
      <c r="AK37" s="612">
        <v>18.398168550797859</v>
      </c>
      <c r="AL37" s="614">
        <v>18.398168550797859</v>
      </c>
      <c r="AM37" s="428">
        <f t="shared" si="61"/>
        <v>0</v>
      </c>
      <c r="AN37" s="612">
        <v>10.262543513957308</v>
      </c>
      <c r="AO37" s="614">
        <v>10.262543513957308</v>
      </c>
      <c r="AP37" s="430">
        <f t="shared" si="62"/>
        <v>0</v>
      </c>
      <c r="AQ37" s="441"/>
    </row>
    <row r="38" spans="1:43" s="442" customFormat="1" ht="17" thickBot="1">
      <c r="A38" s="959"/>
      <c r="B38" s="962"/>
      <c r="C38" s="401" t="s">
        <v>27</v>
      </c>
      <c r="D38" s="423"/>
      <c r="E38" s="424"/>
      <c r="F38" s="425"/>
      <c r="G38" s="418">
        <v>112.64769421754715</v>
      </c>
      <c r="H38" s="419">
        <v>112.64769421754715</v>
      </c>
      <c r="I38" s="428">
        <f t="shared" si="51"/>
        <v>0</v>
      </c>
      <c r="J38" s="612">
        <v>81.935229185515027</v>
      </c>
      <c r="K38" s="612">
        <v>81.935229185515027</v>
      </c>
      <c r="L38" s="428">
        <f t="shared" si="52"/>
        <v>0</v>
      </c>
      <c r="M38" s="612">
        <v>403.91161942702888</v>
      </c>
      <c r="N38" s="614">
        <v>403.91161942702888</v>
      </c>
      <c r="O38" s="428">
        <f t="shared" si="53"/>
        <v>0</v>
      </c>
      <c r="P38" s="612">
        <v>68.11820726599818</v>
      </c>
      <c r="Q38" s="614">
        <v>68.11820726599818</v>
      </c>
      <c r="R38" s="428">
        <f t="shared" si="54"/>
        <v>0</v>
      </c>
      <c r="S38" s="612">
        <v>12.237919254658385</v>
      </c>
      <c r="T38" s="614">
        <v>12.237919254658385</v>
      </c>
      <c r="U38" s="428">
        <f t="shared" si="55"/>
        <v>0</v>
      </c>
      <c r="V38" s="612">
        <v>90.846860420661017</v>
      </c>
      <c r="W38" s="614">
        <v>90.846860420661017</v>
      </c>
      <c r="X38" s="428">
        <f t="shared" si="56"/>
        <v>0</v>
      </c>
      <c r="Y38" s="612">
        <v>111.70694882454897</v>
      </c>
      <c r="Z38" s="614">
        <v>111.70694882454897</v>
      </c>
      <c r="AA38" s="428">
        <f t="shared" si="57"/>
        <v>0</v>
      </c>
      <c r="AB38" s="612">
        <v>36.129859585024775</v>
      </c>
      <c r="AC38" s="614">
        <v>36.129859585024775</v>
      </c>
      <c r="AD38" s="428">
        <f t="shared" si="58"/>
        <v>0</v>
      </c>
      <c r="AE38" s="612">
        <v>24.056036454379058</v>
      </c>
      <c r="AF38" s="614">
        <v>24.056036454379058</v>
      </c>
      <c r="AG38" s="428">
        <f t="shared" si="59"/>
        <v>0</v>
      </c>
      <c r="AH38" s="612">
        <v>71.159279819797064</v>
      </c>
      <c r="AI38" s="614">
        <v>71.159279819797064</v>
      </c>
      <c r="AJ38" s="428">
        <f t="shared" si="60"/>
        <v>0</v>
      </c>
      <c r="AK38" s="612">
        <v>18.398168550797859</v>
      </c>
      <c r="AL38" s="614">
        <v>18.398168550797859</v>
      </c>
      <c r="AM38" s="428">
        <f t="shared" si="61"/>
        <v>0</v>
      </c>
      <c r="AN38" s="612">
        <v>10.262543513957308</v>
      </c>
      <c r="AO38" s="614">
        <v>10.262543513957308</v>
      </c>
      <c r="AP38" s="430">
        <f t="shared" si="62"/>
        <v>0</v>
      </c>
      <c r="AQ38" s="441"/>
    </row>
    <row r="39" spans="1:43" s="442" customFormat="1" ht="17" thickBot="1">
      <c r="A39" s="959"/>
      <c r="B39" s="962"/>
      <c r="C39" s="401" t="s">
        <v>28</v>
      </c>
      <c r="D39" s="423"/>
      <c r="E39" s="424"/>
      <c r="F39" s="425"/>
      <c r="G39" s="418">
        <v>112.64769421754715</v>
      </c>
      <c r="H39" s="419">
        <v>109.5</v>
      </c>
      <c r="I39" s="428">
        <f t="shared" si="51"/>
        <v>-3.1476942175471549</v>
      </c>
      <c r="J39" s="612">
        <v>81.935229185515027</v>
      </c>
      <c r="K39" s="613">
        <v>79.5</v>
      </c>
      <c r="L39" s="428">
        <f t="shared" si="52"/>
        <v>-2.435229185515027</v>
      </c>
      <c r="M39" s="612">
        <v>403.91161942702888</v>
      </c>
      <c r="N39" s="614">
        <v>386.8</v>
      </c>
      <c r="O39" s="428">
        <f t="shared" si="53"/>
        <v>-17.11161942702887</v>
      </c>
      <c r="P39" s="612">
        <v>68.11820726599818</v>
      </c>
      <c r="Q39" s="614">
        <v>59.7</v>
      </c>
      <c r="R39" s="428">
        <f t="shared" si="54"/>
        <v>-8.418207265998177</v>
      </c>
      <c r="S39" s="612">
        <v>12.237919254658385</v>
      </c>
      <c r="T39" s="614">
        <v>8.6</v>
      </c>
      <c r="U39" s="428">
        <f t="shared" si="55"/>
        <v>-3.6379192546583852</v>
      </c>
      <c r="V39" s="612">
        <v>90.846860420661017</v>
      </c>
      <c r="W39" s="614">
        <v>85.2</v>
      </c>
      <c r="X39" s="428">
        <f t="shared" si="56"/>
        <v>-5.6468604206610138</v>
      </c>
      <c r="Y39" s="612">
        <v>111.70694882454897</v>
      </c>
      <c r="Z39" s="614">
        <v>103.6</v>
      </c>
      <c r="AA39" s="428">
        <f t="shared" si="57"/>
        <v>-8.1069488245489794</v>
      </c>
      <c r="AB39" s="612">
        <v>36.129859585024775</v>
      </c>
      <c r="AC39" s="614">
        <v>29.4</v>
      </c>
      <c r="AD39" s="428">
        <f t="shared" si="58"/>
        <v>-6.7298595850247764</v>
      </c>
      <c r="AE39" s="612">
        <v>24.056036454379058</v>
      </c>
      <c r="AF39" s="614">
        <v>22.5</v>
      </c>
      <c r="AG39" s="428">
        <f t="shared" si="59"/>
        <v>-1.5560364543790577</v>
      </c>
      <c r="AH39" s="612">
        <v>71.159279819797064</v>
      </c>
      <c r="AI39" s="614">
        <v>64.8</v>
      </c>
      <c r="AJ39" s="428">
        <f t="shared" si="60"/>
        <v>-6.3592798197970666</v>
      </c>
      <c r="AK39" s="612">
        <v>18.398168550797859</v>
      </c>
      <c r="AL39" s="614">
        <v>15.7</v>
      </c>
      <c r="AM39" s="428">
        <f t="shared" si="61"/>
        <v>-2.6981685507978597</v>
      </c>
      <c r="AN39" s="612">
        <v>10.262543513957308</v>
      </c>
      <c r="AO39" s="614">
        <v>7.5</v>
      </c>
      <c r="AP39" s="430">
        <f t="shared" si="62"/>
        <v>-2.7625435139573078</v>
      </c>
      <c r="AQ39" s="441"/>
    </row>
    <row r="40" spans="1:43" s="442" customFormat="1" ht="17" thickBot="1">
      <c r="A40" s="959"/>
      <c r="B40" s="962"/>
      <c r="C40" s="401" t="s">
        <v>29</v>
      </c>
      <c r="D40" s="423"/>
      <c r="E40" s="424"/>
      <c r="F40" s="425"/>
      <c r="G40" s="418">
        <v>112.64769421754715</v>
      </c>
      <c r="H40" s="419">
        <v>102.4</v>
      </c>
      <c r="I40" s="428">
        <f t="shared" si="51"/>
        <v>-10.247694217547149</v>
      </c>
      <c r="J40" s="612">
        <v>81.935229185515027</v>
      </c>
      <c r="K40" s="613">
        <v>75.3</v>
      </c>
      <c r="L40" s="428">
        <f t="shared" si="52"/>
        <v>-6.6352291855150298</v>
      </c>
      <c r="M40" s="612">
        <v>403.91161942702888</v>
      </c>
      <c r="N40" s="614">
        <v>365.7</v>
      </c>
      <c r="O40" s="428">
        <f t="shared" si="53"/>
        <v>-38.211619427028893</v>
      </c>
      <c r="P40" s="612">
        <v>68.11820726599818</v>
      </c>
      <c r="Q40" s="614">
        <v>45.7</v>
      </c>
      <c r="R40" s="428">
        <f t="shared" si="54"/>
        <v>-22.418207265998177</v>
      </c>
      <c r="S40" s="612">
        <v>12.237919254658385</v>
      </c>
      <c r="T40" s="614">
        <v>4.9000000000000004</v>
      </c>
      <c r="U40" s="428">
        <f t="shared" si="55"/>
        <v>-7.3379192546583845</v>
      </c>
      <c r="V40" s="612">
        <v>90.846860420661017</v>
      </c>
      <c r="W40" s="614">
        <v>74.7</v>
      </c>
      <c r="X40" s="428">
        <f t="shared" si="56"/>
        <v>-16.146860420661014</v>
      </c>
      <c r="Y40" s="612">
        <v>111.70694882454897</v>
      </c>
      <c r="Z40" s="614">
        <v>91.5</v>
      </c>
      <c r="AA40" s="428">
        <f t="shared" si="57"/>
        <v>-20.206948824548974</v>
      </c>
      <c r="AB40" s="612">
        <v>36.129859585024775</v>
      </c>
      <c r="AC40" s="614">
        <v>22.4</v>
      </c>
      <c r="AD40" s="428">
        <f t="shared" si="58"/>
        <v>-13.729859585024776</v>
      </c>
      <c r="AE40" s="612">
        <v>24.056036454379058</v>
      </c>
      <c r="AF40" s="614">
        <v>19.100000000000001</v>
      </c>
      <c r="AG40" s="428">
        <f t="shared" si="59"/>
        <v>-4.9560364543790563</v>
      </c>
      <c r="AH40" s="612">
        <v>71.159279819797064</v>
      </c>
      <c r="AI40" s="614">
        <v>55.2</v>
      </c>
      <c r="AJ40" s="428">
        <f t="shared" si="60"/>
        <v>-15.959279819797061</v>
      </c>
      <c r="AK40" s="612">
        <v>18.398168550797859</v>
      </c>
      <c r="AL40" s="614">
        <v>11.3</v>
      </c>
      <c r="AM40" s="428">
        <f t="shared" si="61"/>
        <v>-7.0981685507978582</v>
      </c>
      <c r="AN40" s="612">
        <v>10.262543513957308</v>
      </c>
      <c r="AO40" s="614">
        <v>4.5999999999999996</v>
      </c>
      <c r="AP40" s="430">
        <f t="shared" si="62"/>
        <v>-5.6625435139573081</v>
      </c>
      <c r="AQ40" s="441"/>
    </row>
    <row r="41" spans="1:43" s="442" customFormat="1" ht="17" thickBot="1">
      <c r="A41" s="959"/>
      <c r="B41" s="962"/>
      <c r="C41" s="401" t="s">
        <v>30</v>
      </c>
      <c r="D41" s="423"/>
      <c r="E41" s="424"/>
      <c r="F41" s="425"/>
      <c r="G41" s="418">
        <v>112.64769421754715</v>
      </c>
      <c r="H41" s="419">
        <v>96.1</v>
      </c>
      <c r="I41" s="428">
        <f t="shared" si="51"/>
        <v>-16.547694217547161</v>
      </c>
      <c r="J41" s="612">
        <v>81.935229185515027</v>
      </c>
      <c r="K41" s="613">
        <v>72.152315513509478</v>
      </c>
      <c r="L41" s="428">
        <f t="shared" si="52"/>
        <v>-9.7829136720055487</v>
      </c>
      <c r="M41" s="612">
        <v>403.91161942702888</v>
      </c>
      <c r="N41" s="614">
        <v>357.96222222222224</v>
      </c>
      <c r="O41" s="428">
        <f t="shared" si="53"/>
        <v>-45.949397204806644</v>
      </c>
      <c r="P41" s="612">
        <v>68.11820726599818</v>
      </c>
      <c r="Q41" s="614">
        <v>38.761412037037033</v>
      </c>
      <c r="R41" s="428">
        <f t="shared" si="54"/>
        <v>-29.356795228961147</v>
      </c>
      <c r="S41" s="612">
        <v>12.237919254658385</v>
      </c>
      <c r="T41" s="614">
        <v>2.6843478260869569</v>
      </c>
      <c r="U41" s="428">
        <f t="shared" si="55"/>
        <v>-9.553571428571427</v>
      </c>
      <c r="V41" s="612">
        <v>90.846860420661017</v>
      </c>
      <c r="W41" s="614">
        <v>68.2</v>
      </c>
      <c r="X41" s="428">
        <f t="shared" si="56"/>
        <v>-22.646860420661014</v>
      </c>
      <c r="Y41" s="612">
        <v>111.70694882454897</v>
      </c>
      <c r="Z41" s="614">
        <v>79.5</v>
      </c>
      <c r="AA41" s="428">
        <f t="shared" si="57"/>
        <v>-32.206948824548974</v>
      </c>
      <c r="AB41" s="612">
        <v>36.129859585024775</v>
      </c>
      <c r="AC41" s="614">
        <v>16.589272967619195</v>
      </c>
      <c r="AD41" s="428">
        <f t="shared" si="58"/>
        <v>-19.54058661740558</v>
      </c>
      <c r="AE41" s="612">
        <v>24.056036454379058</v>
      </c>
      <c r="AF41" s="614">
        <v>17.971279157912083</v>
      </c>
      <c r="AG41" s="428">
        <f t="shared" si="59"/>
        <v>-6.0847572964669752</v>
      </c>
      <c r="AH41" s="612">
        <v>71.159279819797064</v>
      </c>
      <c r="AI41" s="614">
        <v>42.7</v>
      </c>
      <c r="AJ41" s="428">
        <f t="shared" si="60"/>
        <v>-28.459279819797061</v>
      </c>
      <c r="AK41" s="612">
        <v>18.398168550797859</v>
      </c>
      <c r="AL41" s="614">
        <v>8.9275909645909657</v>
      </c>
      <c r="AM41" s="428">
        <f t="shared" si="61"/>
        <v>-9.4705775862068933</v>
      </c>
      <c r="AN41" s="612">
        <v>10.262543513957308</v>
      </c>
      <c r="AO41" s="614">
        <v>0.75480476190476198</v>
      </c>
      <c r="AP41" s="430">
        <f t="shared" si="62"/>
        <v>-9.5077387520525463</v>
      </c>
      <c r="AQ41" s="441"/>
    </row>
    <row r="42" spans="1:43" s="442" customFormat="1" ht="17" thickBot="1">
      <c r="A42" s="959"/>
      <c r="B42" s="962"/>
      <c r="C42" s="401" t="s">
        <v>31</v>
      </c>
      <c r="D42" s="423"/>
      <c r="E42" s="424"/>
      <c r="F42" s="425"/>
      <c r="G42" s="418">
        <v>112.64769421754715</v>
      </c>
      <c r="H42" s="419">
        <v>92.12257185951303</v>
      </c>
      <c r="I42" s="428">
        <f t="shared" si="51"/>
        <v>-20.525122358034125</v>
      </c>
      <c r="J42" s="612">
        <v>81.935229185515027</v>
      </c>
      <c r="K42" s="613">
        <v>72.152315513509478</v>
      </c>
      <c r="L42" s="428">
        <f t="shared" si="52"/>
        <v>-9.7829136720055487</v>
      </c>
      <c r="M42" s="612">
        <v>403.91161942702888</v>
      </c>
      <c r="N42" s="614">
        <v>357.96222222222224</v>
      </c>
      <c r="O42" s="428">
        <f t="shared" si="53"/>
        <v>-45.949397204806644</v>
      </c>
      <c r="P42" s="612">
        <v>68.11820726599818</v>
      </c>
      <c r="Q42" s="614">
        <v>38.761412037037033</v>
      </c>
      <c r="R42" s="428">
        <f t="shared" si="54"/>
        <v>-29.356795228961147</v>
      </c>
      <c r="S42" s="612">
        <v>12.237919254658385</v>
      </c>
      <c r="T42" s="614">
        <v>2.6843478260869569</v>
      </c>
      <c r="U42" s="428">
        <f t="shared" si="55"/>
        <v>-9.553571428571427</v>
      </c>
      <c r="V42" s="612">
        <v>90.846860420661017</v>
      </c>
      <c r="W42" s="614">
        <v>62.370624241298152</v>
      </c>
      <c r="X42" s="428">
        <f t="shared" si="56"/>
        <v>-28.476236179362864</v>
      </c>
      <c r="Y42" s="612">
        <v>111.70694882454897</v>
      </c>
      <c r="Z42" s="614">
        <v>70.890367441133549</v>
      </c>
      <c r="AA42" s="428">
        <f t="shared" si="57"/>
        <v>-40.816581383415425</v>
      </c>
      <c r="AB42" s="612">
        <v>36.129859585024775</v>
      </c>
      <c r="AC42" s="614">
        <v>16.589272967619195</v>
      </c>
      <c r="AD42" s="428">
        <f t="shared" si="58"/>
        <v>-19.54058661740558</v>
      </c>
      <c r="AE42" s="612">
        <v>24.056036454379058</v>
      </c>
      <c r="AF42" s="614">
        <v>17.971279157912083</v>
      </c>
      <c r="AG42" s="428">
        <f t="shared" si="59"/>
        <v>-6.0847572964669752</v>
      </c>
      <c r="AH42" s="612">
        <v>71.159279819797064</v>
      </c>
      <c r="AI42" s="614">
        <v>34.837914066776136</v>
      </c>
      <c r="AJ42" s="428">
        <f t="shared" si="60"/>
        <v>-36.321365753020928</v>
      </c>
      <c r="AK42" s="612">
        <v>18.398168550797859</v>
      </c>
      <c r="AL42" s="614">
        <v>8.9275909645909657</v>
      </c>
      <c r="AM42" s="428">
        <f t="shared" si="61"/>
        <v>-9.4705775862068933</v>
      </c>
      <c r="AN42" s="612">
        <v>10.262543513957308</v>
      </c>
      <c r="AO42" s="614">
        <v>0.75480476190476198</v>
      </c>
      <c r="AP42" s="430">
        <f t="shared" si="62"/>
        <v>-9.5077387520525463</v>
      </c>
      <c r="AQ42" s="441"/>
    </row>
    <row r="43" spans="1:43" s="442" customFormat="1" ht="17" thickBot="1">
      <c r="A43" s="959"/>
      <c r="B43" s="962"/>
      <c r="C43" s="401" t="s">
        <v>32</v>
      </c>
      <c r="D43" s="423"/>
      <c r="E43" s="424"/>
      <c r="F43" s="425"/>
      <c r="G43" s="418">
        <v>112.64769421754715</v>
      </c>
      <c r="H43" s="419">
        <v>92.12257185951303</v>
      </c>
      <c r="I43" s="428">
        <f t="shared" si="51"/>
        <v>-20.525122358034125</v>
      </c>
      <c r="J43" s="612">
        <v>81.935229185515027</v>
      </c>
      <c r="K43" s="613">
        <v>72.152315513509478</v>
      </c>
      <c r="L43" s="428">
        <f t="shared" si="52"/>
        <v>-9.7829136720055487</v>
      </c>
      <c r="M43" s="612">
        <v>403.91161942702888</v>
      </c>
      <c r="N43" s="614">
        <v>357.96222222222224</v>
      </c>
      <c r="O43" s="428">
        <f t="shared" si="53"/>
        <v>-45.949397204806644</v>
      </c>
      <c r="P43" s="612">
        <v>68.11820726599818</v>
      </c>
      <c r="Q43" s="614">
        <v>38.761412037037033</v>
      </c>
      <c r="R43" s="428">
        <f t="shared" si="54"/>
        <v>-29.356795228961147</v>
      </c>
      <c r="S43" s="612">
        <v>12.237919254658385</v>
      </c>
      <c r="T43" s="614">
        <v>2.6843478260869569</v>
      </c>
      <c r="U43" s="428">
        <f t="shared" si="55"/>
        <v>-9.553571428571427</v>
      </c>
      <c r="V43" s="612">
        <v>90.846860420661017</v>
      </c>
      <c r="W43" s="614">
        <v>62.370624241298152</v>
      </c>
      <c r="X43" s="428">
        <f t="shared" si="56"/>
        <v>-28.476236179362864</v>
      </c>
      <c r="Y43" s="612">
        <v>111.70694882454897</v>
      </c>
      <c r="Z43" s="614">
        <v>70.890367441133549</v>
      </c>
      <c r="AA43" s="428">
        <f t="shared" si="57"/>
        <v>-40.816581383415425</v>
      </c>
      <c r="AB43" s="612">
        <v>36.129859585024775</v>
      </c>
      <c r="AC43" s="614">
        <v>16.589272967619195</v>
      </c>
      <c r="AD43" s="428">
        <f t="shared" si="58"/>
        <v>-19.54058661740558</v>
      </c>
      <c r="AE43" s="612">
        <v>24.056036454379058</v>
      </c>
      <c r="AF43" s="614">
        <v>17.971279157912083</v>
      </c>
      <c r="AG43" s="428">
        <f t="shared" si="59"/>
        <v>-6.0847572964669752</v>
      </c>
      <c r="AH43" s="612">
        <v>71.159279819797064</v>
      </c>
      <c r="AI43" s="614">
        <v>34.837914066776136</v>
      </c>
      <c r="AJ43" s="428">
        <f t="shared" si="60"/>
        <v>-36.321365753020928</v>
      </c>
      <c r="AK43" s="612">
        <v>18.398168550797859</v>
      </c>
      <c r="AL43" s="614">
        <v>8.9275909645909657</v>
      </c>
      <c r="AM43" s="428">
        <f t="shared" si="61"/>
        <v>-9.4705775862068933</v>
      </c>
      <c r="AN43" s="612">
        <v>10.262543513957308</v>
      </c>
      <c r="AO43" s="614">
        <v>0.75480476190476198</v>
      </c>
      <c r="AP43" s="430">
        <f t="shared" si="62"/>
        <v>-9.5077387520525463</v>
      </c>
      <c r="AQ43" s="441"/>
    </row>
    <row r="44" spans="1:43" s="442" customFormat="1" ht="17" thickBot="1">
      <c r="A44" s="959"/>
      <c r="B44" s="962"/>
      <c r="C44" s="401" t="s">
        <v>33</v>
      </c>
      <c r="D44" s="423"/>
      <c r="E44" s="424"/>
      <c r="F44" s="425"/>
      <c r="G44" s="418">
        <v>112.64769421754715</v>
      </c>
      <c r="H44" s="419">
        <v>92.12257185951303</v>
      </c>
      <c r="I44" s="428">
        <f t="shared" si="51"/>
        <v>-20.525122358034125</v>
      </c>
      <c r="J44" s="612">
        <v>81.935229185515027</v>
      </c>
      <c r="K44" s="613">
        <v>72.152315513509478</v>
      </c>
      <c r="L44" s="428">
        <f t="shared" si="52"/>
        <v>-9.7829136720055487</v>
      </c>
      <c r="M44" s="612">
        <v>403.91161942702888</v>
      </c>
      <c r="N44" s="614">
        <v>357.96222222222224</v>
      </c>
      <c r="O44" s="428">
        <f t="shared" si="53"/>
        <v>-45.949397204806644</v>
      </c>
      <c r="P44" s="612">
        <v>68.11820726599818</v>
      </c>
      <c r="Q44" s="614">
        <v>38.761412037037033</v>
      </c>
      <c r="R44" s="428">
        <f t="shared" si="54"/>
        <v>-29.356795228961147</v>
      </c>
      <c r="S44" s="612">
        <v>12.237919254658385</v>
      </c>
      <c r="T44" s="614">
        <v>2.6843478260869569</v>
      </c>
      <c r="U44" s="428">
        <f t="shared" si="55"/>
        <v>-9.553571428571427</v>
      </c>
      <c r="V44" s="612">
        <v>90.846860420661017</v>
      </c>
      <c r="W44" s="614">
        <v>62.370624241298152</v>
      </c>
      <c r="X44" s="428">
        <f t="shared" si="56"/>
        <v>-28.476236179362864</v>
      </c>
      <c r="Y44" s="612">
        <v>111.70694882454897</v>
      </c>
      <c r="Z44" s="614">
        <v>70.890367441133549</v>
      </c>
      <c r="AA44" s="428">
        <f t="shared" si="57"/>
        <v>-40.816581383415425</v>
      </c>
      <c r="AB44" s="612">
        <v>36.129859585024775</v>
      </c>
      <c r="AC44" s="614">
        <v>16.589272967619195</v>
      </c>
      <c r="AD44" s="428">
        <f t="shared" si="58"/>
        <v>-19.54058661740558</v>
      </c>
      <c r="AE44" s="612">
        <v>24.056036454379058</v>
      </c>
      <c r="AF44" s="614">
        <v>17.971279157912083</v>
      </c>
      <c r="AG44" s="428">
        <f t="shared" si="59"/>
        <v>-6.0847572964669752</v>
      </c>
      <c r="AH44" s="612">
        <v>71.159279819797064</v>
      </c>
      <c r="AI44" s="614">
        <v>34.837914066776136</v>
      </c>
      <c r="AJ44" s="428">
        <f t="shared" si="60"/>
        <v>-36.321365753020928</v>
      </c>
      <c r="AK44" s="612">
        <v>18.398168550797859</v>
      </c>
      <c r="AL44" s="614">
        <v>8.9275909645909657</v>
      </c>
      <c r="AM44" s="428">
        <f t="shared" si="61"/>
        <v>-9.4705775862068933</v>
      </c>
      <c r="AN44" s="612">
        <v>10.262543513957308</v>
      </c>
      <c r="AO44" s="614">
        <v>0.75480476190476198</v>
      </c>
      <c r="AP44" s="430">
        <f t="shared" si="62"/>
        <v>-9.5077387520525463</v>
      </c>
      <c r="AQ44" s="441"/>
    </row>
    <row r="45" spans="1:43" s="442" customFormat="1" ht="17" thickBot="1">
      <c r="A45" s="960"/>
      <c r="B45" s="963"/>
      <c r="C45" s="408" t="s">
        <v>34</v>
      </c>
      <c r="D45" s="431"/>
      <c r="E45" s="432"/>
      <c r="F45" s="433"/>
      <c r="G45" s="418">
        <v>112.64769421754715</v>
      </c>
      <c r="H45" s="419">
        <v>92.12257185951303</v>
      </c>
      <c r="I45" s="436">
        <f>H45-G45</f>
        <v>-20.525122358034125</v>
      </c>
      <c r="J45" s="612">
        <v>81.935229185515027</v>
      </c>
      <c r="K45" s="613">
        <v>72.152315513509478</v>
      </c>
      <c r="L45" s="436">
        <f>K45-J45</f>
        <v>-9.7829136720055487</v>
      </c>
      <c r="M45" s="612">
        <v>403.91161942702888</v>
      </c>
      <c r="N45" s="614">
        <v>357.96222222222224</v>
      </c>
      <c r="O45" s="436">
        <f>N45-M45</f>
        <v>-45.949397204806644</v>
      </c>
      <c r="P45" s="612">
        <v>68.11820726599818</v>
      </c>
      <c r="Q45" s="614">
        <v>38.761412037037033</v>
      </c>
      <c r="R45" s="436">
        <f>Q45-P45</f>
        <v>-29.356795228961147</v>
      </c>
      <c r="S45" s="612">
        <v>12.237919254658385</v>
      </c>
      <c r="T45" s="614">
        <v>2.6843478260869569</v>
      </c>
      <c r="U45" s="436">
        <f>T45-S45</f>
        <v>-9.553571428571427</v>
      </c>
      <c r="V45" s="612">
        <v>90.846860420661017</v>
      </c>
      <c r="W45" s="614">
        <v>62.370624241298152</v>
      </c>
      <c r="X45" s="436">
        <f t="shared" si="56"/>
        <v>-28.476236179362864</v>
      </c>
      <c r="Y45" s="612">
        <v>111.70694882454897</v>
      </c>
      <c r="Z45" s="614">
        <v>70.890367441133549</v>
      </c>
      <c r="AA45" s="436">
        <f t="shared" si="57"/>
        <v>-40.816581383415425</v>
      </c>
      <c r="AB45" s="612">
        <v>36.129859585024775</v>
      </c>
      <c r="AC45" s="614">
        <v>16.589272967619195</v>
      </c>
      <c r="AD45" s="436">
        <f t="shared" si="58"/>
        <v>-19.54058661740558</v>
      </c>
      <c r="AE45" s="612">
        <v>24.056036454379058</v>
      </c>
      <c r="AF45" s="614">
        <v>17.971279157912083</v>
      </c>
      <c r="AG45" s="436">
        <f t="shared" si="59"/>
        <v>-6.0847572964669752</v>
      </c>
      <c r="AH45" s="612">
        <v>71.159279819797064</v>
      </c>
      <c r="AI45" s="614">
        <v>34.837914066776136</v>
      </c>
      <c r="AJ45" s="436">
        <f t="shared" si="60"/>
        <v>-36.321365753020928</v>
      </c>
      <c r="AK45" s="612">
        <v>18.398168550797859</v>
      </c>
      <c r="AL45" s="614">
        <v>8.9275909645909657</v>
      </c>
      <c r="AM45" s="436">
        <f t="shared" si="61"/>
        <v>-9.4705775862068933</v>
      </c>
      <c r="AN45" s="612">
        <v>10.262543513957308</v>
      </c>
      <c r="AO45" s="614">
        <v>0.75480476190476198</v>
      </c>
      <c r="AP45" s="438">
        <f>AO45-AN45</f>
        <v>-9.5077387520525463</v>
      </c>
      <c r="AQ45" s="441"/>
    </row>
    <row r="46" spans="1:43" s="440" customFormat="1" ht="14.5" customHeight="1" thickBot="1">
      <c r="A46" s="958" t="s">
        <v>193</v>
      </c>
      <c r="B46" s="961" t="s">
        <v>38</v>
      </c>
      <c r="C46" s="390" t="s">
        <v>25</v>
      </c>
      <c r="D46" s="415">
        <f>SUM(G46,J46,M46,P46,S46,V46,Y46,AB46,AE46,AH46,AK46,AN46)</f>
        <v>58.386462347659112</v>
      </c>
      <c r="E46" s="416">
        <f>SUM(H46,K46,N46,Q46,T46,W46,Z46,AC46,AF46,AI46,AL46,AO46)</f>
        <v>58.386462347659112</v>
      </c>
      <c r="F46" s="417">
        <f>D46-E46</f>
        <v>0</v>
      </c>
      <c r="G46" s="615">
        <v>2.5733333333333333</v>
      </c>
      <c r="H46" s="616">
        <v>2.5733333333333333</v>
      </c>
      <c r="I46" s="420">
        <f t="shared" ref="I46:I54" si="63">H46-G46</f>
        <v>0</v>
      </c>
      <c r="J46" s="615">
        <v>1.9367857142857143</v>
      </c>
      <c r="K46" s="616">
        <v>1.9367857142857143</v>
      </c>
      <c r="L46" s="420">
        <f t="shared" ref="L46:L54" si="64">K46-J46</f>
        <v>0</v>
      </c>
      <c r="M46" s="615">
        <v>2.7058823529411766</v>
      </c>
      <c r="N46" s="617">
        <v>2.7058823529411766</v>
      </c>
      <c r="O46" s="420">
        <f t="shared" ref="O46:O54" si="65">N46-M46</f>
        <v>0</v>
      </c>
      <c r="P46" s="419">
        <v>0</v>
      </c>
      <c r="Q46" s="419">
        <v>0</v>
      </c>
      <c r="R46" s="420">
        <f t="shared" ref="R46:R54" si="66">Q46-P46</f>
        <v>0</v>
      </c>
      <c r="S46" s="419">
        <v>0</v>
      </c>
      <c r="T46" s="419">
        <v>0</v>
      </c>
      <c r="U46" s="420">
        <f t="shared" ref="U46:U65" si="67">T46-S46</f>
        <v>0</v>
      </c>
      <c r="V46" s="615">
        <v>17.987192118226602</v>
      </c>
      <c r="W46" s="617">
        <v>17.987192118226602</v>
      </c>
      <c r="X46" s="420">
        <f t="shared" si="56"/>
        <v>0</v>
      </c>
      <c r="Y46" s="615">
        <v>19.729277188328911</v>
      </c>
      <c r="Z46" s="617">
        <v>19.729277188328911</v>
      </c>
      <c r="AA46" s="420">
        <f t="shared" si="57"/>
        <v>0</v>
      </c>
      <c r="AB46" s="615">
        <v>1.1000000000000001</v>
      </c>
      <c r="AC46" s="617">
        <v>1.1000000000000001</v>
      </c>
      <c r="AD46" s="420">
        <f t="shared" si="58"/>
        <v>0</v>
      </c>
      <c r="AE46" s="615">
        <v>1.8879310344827587</v>
      </c>
      <c r="AF46" s="617">
        <v>1.8879310344827587</v>
      </c>
      <c r="AG46" s="420">
        <f t="shared" si="59"/>
        <v>0</v>
      </c>
      <c r="AH46" s="419">
        <v>0</v>
      </c>
      <c r="AI46" s="419">
        <v>0</v>
      </c>
      <c r="AJ46" s="420">
        <f t="shared" si="60"/>
        <v>0</v>
      </c>
      <c r="AK46" s="615">
        <v>9.2433333333333341</v>
      </c>
      <c r="AL46" s="617">
        <v>9.2433333333333341</v>
      </c>
      <c r="AM46" s="420">
        <f t="shared" si="61"/>
        <v>0</v>
      </c>
      <c r="AN46" s="615">
        <v>1.2227272727272729</v>
      </c>
      <c r="AO46" s="617">
        <v>1.2227272727272729</v>
      </c>
      <c r="AP46" s="422">
        <f t="shared" si="62"/>
        <v>0</v>
      </c>
      <c r="AQ46" s="439">
        <f>'Analyza citlivosti - AgendovéIS'!Q7</f>
        <v>0</v>
      </c>
    </row>
    <row r="47" spans="1:43" s="442" customFormat="1" ht="17" thickBot="1">
      <c r="A47" s="959"/>
      <c r="B47" s="962"/>
      <c r="C47" s="401" t="s">
        <v>26</v>
      </c>
      <c r="D47" s="415">
        <f t="shared" ref="D47:D55" si="68">SUM(G47,J47,M47,P47,S47,V47,Y47,AB47,AE47,AH47,AK47,AN47)</f>
        <v>58.386462347659112</v>
      </c>
      <c r="E47" s="416">
        <f t="shared" ref="E47:E55" si="69">SUM(H47,K47,N47,Q47,T47,W47,Z47,AC47,AF47,AI47,AL47,AO47)</f>
        <v>58.386462347659112</v>
      </c>
      <c r="F47" s="425">
        <f t="shared" ref="F47:F55" si="70">D47-E47</f>
        <v>0</v>
      </c>
      <c r="G47" s="615">
        <v>2.5733333333333333</v>
      </c>
      <c r="H47" s="616">
        <v>2.5733333333333333</v>
      </c>
      <c r="I47" s="428">
        <f t="shared" si="63"/>
        <v>0</v>
      </c>
      <c r="J47" s="615">
        <v>1.9367857142857143</v>
      </c>
      <c r="K47" s="616">
        <v>1.9367857142857143</v>
      </c>
      <c r="L47" s="428">
        <f t="shared" si="64"/>
        <v>0</v>
      </c>
      <c r="M47" s="615">
        <v>2.7058823529411766</v>
      </c>
      <c r="N47" s="617">
        <v>2.7058823529411766</v>
      </c>
      <c r="O47" s="428">
        <f t="shared" si="65"/>
        <v>0</v>
      </c>
      <c r="P47" s="419">
        <v>0</v>
      </c>
      <c r="Q47" s="419">
        <v>0</v>
      </c>
      <c r="R47" s="428">
        <f t="shared" si="66"/>
        <v>0</v>
      </c>
      <c r="S47" s="419">
        <v>0</v>
      </c>
      <c r="T47" s="419">
        <v>0</v>
      </c>
      <c r="U47" s="428">
        <f t="shared" si="67"/>
        <v>0</v>
      </c>
      <c r="V47" s="615">
        <v>17.987192118226602</v>
      </c>
      <c r="W47" s="617">
        <v>17.987192118226602</v>
      </c>
      <c r="X47" s="428">
        <f t="shared" si="56"/>
        <v>0</v>
      </c>
      <c r="Y47" s="615">
        <v>19.729277188328911</v>
      </c>
      <c r="Z47" s="617">
        <v>19.729277188328911</v>
      </c>
      <c r="AA47" s="428">
        <f t="shared" si="57"/>
        <v>0</v>
      </c>
      <c r="AB47" s="615">
        <v>1.1000000000000001</v>
      </c>
      <c r="AC47" s="617">
        <v>1.1000000000000001</v>
      </c>
      <c r="AD47" s="428">
        <f t="shared" si="58"/>
        <v>0</v>
      </c>
      <c r="AE47" s="615">
        <v>1.8879310344827587</v>
      </c>
      <c r="AF47" s="617">
        <v>1.8879310344827587</v>
      </c>
      <c r="AG47" s="428">
        <f t="shared" si="59"/>
        <v>0</v>
      </c>
      <c r="AH47" s="419">
        <v>0</v>
      </c>
      <c r="AI47" s="419">
        <v>0</v>
      </c>
      <c r="AJ47" s="428">
        <f t="shared" si="60"/>
        <v>0</v>
      </c>
      <c r="AK47" s="615">
        <v>9.2433333333333341</v>
      </c>
      <c r="AL47" s="617">
        <v>9.2433333333333341</v>
      </c>
      <c r="AM47" s="428">
        <f t="shared" si="61"/>
        <v>0</v>
      </c>
      <c r="AN47" s="615">
        <v>1.2227272727272729</v>
      </c>
      <c r="AO47" s="617">
        <v>1.2227272727272729</v>
      </c>
      <c r="AP47" s="430">
        <f t="shared" si="62"/>
        <v>0</v>
      </c>
      <c r="AQ47" s="441"/>
    </row>
    <row r="48" spans="1:43" s="442" customFormat="1" ht="17" thickBot="1">
      <c r="A48" s="959"/>
      <c r="B48" s="962"/>
      <c r="C48" s="401" t="s">
        <v>27</v>
      </c>
      <c r="D48" s="415">
        <f t="shared" si="68"/>
        <v>58.386462347659112</v>
      </c>
      <c r="E48" s="416">
        <f t="shared" si="69"/>
        <v>58.386462347659112</v>
      </c>
      <c r="F48" s="425">
        <f t="shared" si="70"/>
        <v>0</v>
      </c>
      <c r="G48" s="615">
        <v>2.5733333333333333</v>
      </c>
      <c r="H48" s="616">
        <v>2.5733333333333333</v>
      </c>
      <c r="I48" s="428">
        <f t="shared" si="63"/>
        <v>0</v>
      </c>
      <c r="J48" s="615">
        <v>1.9367857142857143</v>
      </c>
      <c r="K48" s="616">
        <v>1.9367857142857143</v>
      </c>
      <c r="L48" s="428">
        <f t="shared" si="64"/>
        <v>0</v>
      </c>
      <c r="M48" s="615">
        <v>2.7058823529411766</v>
      </c>
      <c r="N48" s="617">
        <v>2.7058823529411766</v>
      </c>
      <c r="O48" s="428">
        <f t="shared" si="65"/>
        <v>0</v>
      </c>
      <c r="P48" s="419">
        <v>0</v>
      </c>
      <c r="Q48" s="419">
        <v>0</v>
      </c>
      <c r="R48" s="428">
        <f t="shared" si="66"/>
        <v>0</v>
      </c>
      <c r="S48" s="419">
        <v>0</v>
      </c>
      <c r="T48" s="419">
        <v>0</v>
      </c>
      <c r="U48" s="428">
        <f t="shared" si="67"/>
        <v>0</v>
      </c>
      <c r="V48" s="615">
        <v>17.987192118226602</v>
      </c>
      <c r="W48" s="617">
        <v>17.987192118226602</v>
      </c>
      <c r="X48" s="428">
        <f t="shared" si="56"/>
        <v>0</v>
      </c>
      <c r="Y48" s="615">
        <v>19.729277188328911</v>
      </c>
      <c r="Z48" s="617">
        <v>19.729277188328911</v>
      </c>
      <c r="AA48" s="428">
        <f t="shared" si="57"/>
        <v>0</v>
      </c>
      <c r="AB48" s="615">
        <v>1.1000000000000001</v>
      </c>
      <c r="AC48" s="617">
        <v>1.1000000000000001</v>
      </c>
      <c r="AD48" s="428">
        <f t="shared" si="58"/>
        <v>0</v>
      </c>
      <c r="AE48" s="615">
        <v>1.8879310344827587</v>
      </c>
      <c r="AF48" s="617">
        <v>1.8879310344827587</v>
      </c>
      <c r="AG48" s="428">
        <f t="shared" si="59"/>
        <v>0</v>
      </c>
      <c r="AH48" s="419">
        <v>0</v>
      </c>
      <c r="AI48" s="419">
        <v>0</v>
      </c>
      <c r="AJ48" s="428">
        <f t="shared" si="60"/>
        <v>0</v>
      </c>
      <c r="AK48" s="615">
        <v>9.2433333333333341</v>
      </c>
      <c r="AL48" s="617">
        <v>9.2433333333333341</v>
      </c>
      <c r="AM48" s="428">
        <f t="shared" si="61"/>
        <v>0</v>
      </c>
      <c r="AN48" s="615">
        <v>1.2227272727272729</v>
      </c>
      <c r="AO48" s="617">
        <v>1.2227272727272729</v>
      </c>
      <c r="AP48" s="430">
        <f t="shared" si="62"/>
        <v>0</v>
      </c>
      <c r="AQ48" s="441"/>
    </row>
    <row r="49" spans="1:43" s="442" customFormat="1" ht="17" thickBot="1">
      <c r="A49" s="959"/>
      <c r="B49" s="962"/>
      <c r="C49" s="401" t="s">
        <v>28</v>
      </c>
      <c r="D49" s="415">
        <f t="shared" si="68"/>
        <v>58.386462347659112</v>
      </c>
      <c r="E49" s="416">
        <f t="shared" si="69"/>
        <v>58.386462347659112</v>
      </c>
      <c r="F49" s="425">
        <f t="shared" si="70"/>
        <v>0</v>
      </c>
      <c r="G49" s="615">
        <v>2.5733333333333333</v>
      </c>
      <c r="H49" s="616">
        <v>2.5733333333333333</v>
      </c>
      <c r="I49" s="428">
        <f t="shared" si="63"/>
        <v>0</v>
      </c>
      <c r="J49" s="615">
        <v>1.9367857142857143</v>
      </c>
      <c r="K49" s="616">
        <v>1.9367857142857143</v>
      </c>
      <c r="L49" s="428">
        <f t="shared" si="64"/>
        <v>0</v>
      </c>
      <c r="M49" s="615">
        <v>2.7058823529411766</v>
      </c>
      <c r="N49" s="617">
        <v>2.7058823529411766</v>
      </c>
      <c r="O49" s="428">
        <f t="shared" si="65"/>
        <v>0</v>
      </c>
      <c r="P49" s="419">
        <v>0</v>
      </c>
      <c r="Q49" s="419">
        <v>0</v>
      </c>
      <c r="R49" s="428">
        <f t="shared" si="66"/>
        <v>0</v>
      </c>
      <c r="S49" s="419">
        <v>0</v>
      </c>
      <c r="T49" s="419">
        <v>0</v>
      </c>
      <c r="U49" s="428">
        <f t="shared" si="67"/>
        <v>0</v>
      </c>
      <c r="V49" s="615">
        <v>17.987192118226602</v>
      </c>
      <c r="W49" s="617">
        <v>17.987192118226602</v>
      </c>
      <c r="X49" s="428">
        <f t="shared" si="56"/>
        <v>0</v>
      </c>
      <c r="Y49" s="615">
        <v>19.729277188328911</v>
      </c>
      <c r="Z49" s="617">
        <v>19.729277188328911</v>
      </c>
      <c r="AA49" s="428">
        <f t="shared" si="57"/>
        <v>0</v>
      </c>
      <c r="AB49" s="615">
        <v>1.1000000000000001</v>
      </c>
      <c r="AC49" s="617">
        <v>1.1000000000000001</v>
      </c>
      <c r="AD49" s="428">
        <f t="shared" si="58"/>
        <v>0</v>
      </c>
      <c r="AE49" s="615">
        <v>1.8879310344827587</v>
      </c>
      <c r="AF49" s="617">
        <v>1.8879310344827587</v>
      </c>
      <c r="AG49" s="428">
        <f t="shared" si="59"/>
        <v>0</v>
      </c>
      <c r="AH49" s="419">
        <v>0</v>
      </c>
      <c r="AI49" s="419">
        <v>0</v>
      </c>
      <c r="AJ49" s="428">
        <f t="shared" si="60"/>
        <v>0</v>
      </c>
      <c r="AK49" s="615">
        <v>9.2433333333333341</v>
      </c>
      <c r="AL49" s="617">
        <v>9.2433333333333341</v>
      </c>
      <c r="AM49" s="428">
        <f t="shared" si="61"/>
        <v>0</v>
      </c>
      <c r="AN49" s="615">
        <v>1.2227272727272729</v>
      </c>
      <c r="AO49" s="617">
        <v>1.2227272727272729</v>
      </c>
      <c r="AP49" s="430">
        <f t="shared" si="62"/>
        <v>0</v>
      </c>
      <c r="AQ49" s="441"/>
    </row>
    <row r="50" spans="1:43" s="442" customFormat="1" ht="17" thickBot="1">
      <c r="A50" s="959"/>
      <c r="B50" s="962"/>
      <c r="C50" s="401" t="s">
        <v>29</v>
      </c>
      <c r="D50" s="415">
        <f t="shared" si="68"/>
        <v>58.386462347659112</v>
      </c>
      <c r="E50" s="416">
        <f t="shared" si="69"/>
        <v>58.386462347659112</v>
      </c>
      <c r="F50" s="425">
        <f t="shared" si="70"/>
        <v>0</v>
      </c>
      <c r="G50" s="615">
        <v>2.5733333333333333</v>
      </c>
      <c r="H50" s="616">
        <v>2.5733333333333333</v>
      </c>
      <c r="I50" s="428">
        <f t="shared" si="63"/>
        <v>0</v>
      </c>
      <c r="J50" s="615">
        <v>1.9367857142857143</v>
      </c>
      <c r="K50" s="616">
        <v>1.9367857142857143</v>
      </c>
      <c r="L50" s="428">
        <f t="shared" si="64"/>
        <v>0</v>
      </c>
      <c r="M50" s="615">
        <v>2.7058823529411766</v>
      </c>
      <c r="N50" s="617">
        <v>2.7058823529411766</v>
      </c>
      <c r="O50" s="428">
        <f t="shared" si="65"/>
        <v>0</v>
      </c>
      <c r="P50" s="419">
        <v>0</v>
      </c>
      <c r="Q50" s="419">
        <v>0</v>
      </c>
      <c r="R50" s="428">
        <f t="shared" si="66"/>
        <v>0</v>
      </c>
      <c r="S50" s="419">
        <v>0</v>
      </c>
      <c r="T50" s="419">
        <v>0</v>
      </c>
      <c r="U50" s="428">
        <f t="shared" si="67"/>
        <v>0</v>
      </c>
      <c r="V50" s="615">
        <v>17.987192118226602</v>
      </c>
      <c r="W50" s="617">
        <v>17.987192118226602</v>
      </c>
      <c r="X50" s="428">
        <f t="shared" si="56"/>
        <v>0</v>
      </c>
      <c r="Y50" s="615">
        <v>19.729277188328911</v>
      </c>
      <c r="Z50" s="617">
        <v>19.729277188328911</v>
      </c>
      <c r="AA50" s="428">
        <f t="shared" si="57"/>
        <v>0</v>
      </c>
      <c r="AB50" s="615">
        <v>1.1000000000000001</v>
      </c>
      <c r="AC50" s="617">
        <v>1.1000000000000001</v>
      </c>
      <c r="AD50" s="428">
        <f t="shared" si="58"/>
        <v>0</v>
      </c>
      <c r="AE50" s="615">
        <v>1.8879310344827587</v>
      </c>
      <c r="AF50" s="617">
        <v>1.8879310344827587</v>
      </c>
      <c r="AG50" s="428">
        <f t="shared" si="59"/>
        <v>0</v>
      </c>
      <c r="AH50" s="419">
        <v>0</v>
      </c>
      <c r="AI50" s="419">
        <v>0</v>
      </c>
      <c r="AJ50" s="428">
        <f t="shared" si="60"/>
        <v>0</v>
      </c>
      <c r="AK50" s="615">
        <v>9.2433333333333341</v>
      </c>
      <c r="AL50" s="617">
        <v>9.2433333333333341</v>
      </c>
      <c r="AM50" s="428">
        <f t="shared" si="61"/>
        <v>0</v>
      </c>
      <c r="AN50" s="615">
        <v>1.2227272727272729</v>
      </c>
      <c r="AO50" s="617">
        <v>1.2227272727272729</v>
      </c>
      <c r="AP50" s="430">
        <f t="shared" si="62"/>
        <v>0</v>
      </c>
      <c r="AQ50" s="441"/>
    </row>
    <row r="51" spans="1:43" s="442" customFormat="1" ht="17" thickBot="1">
      <c r="A51" s="959"/>
      <c r="B51" s="962"/>
      <c r="C51" s="401" t="s">
        <v>30</v>
      </c>
      <c r="D51" s="415">
        <f t="shared" si="68"/>
        <v>58.386462347659112</v>
      </c>
      <c r="E51" s="416">
        <f t="shared" si="69"/>
        <v>58.386462347659112</v>
      </c>
      <c r="F51" s="425">
        <f t="shared" si="70"/>
        <v>0</v>
      </c>
      <c r="G51" s="615">
        <v>2.5733333333333333</v>
      </c>
      <c r="H51" s="616">
        <v>2.5733333333333333</v>
      </c>
      <c r="I51" s="428">
        <f t="shared" si="63"/>
        <v>0</v>
      </c>
      <c r="J51" s="615">
        <v>1.9367857142857143</v>
      </c>
      <c r="K51" s="616">
        <v>1.9367857142857143</v>
      </c>
      <c r="L51" s="428">
        <f t="shared" si="64"/>
        <v>0</v>
      </c>
      <c r="M51" s="615">
        <v>2.7058823529411766</v>
      </c>
      <c r="N51" s="617">
        <v>2.7058823529411766</v>
      </c>
      <c r="O51" s="428">
        <f t="shared" si="65"/>
        <v>0</v>
      </c>
      <c r="P51" s="419">
        <v>0</v>
      </c>
      <c r="Q51" s="419">
        <v>0</v>
      </c>
      <c r="R51" s="428">
        <f t="shared" si="66"/>
        <v>0</v>
      </c>
      <c r="S51" s="419">
        <v>0</v>
      </c>
      <c r="T51" s="419">
        <v>0</v>
      </c>
      <c r="U51" s="428">
        <f t="shared" si="67"/>
        <v>0</v>
      </c>
      <c r="V51" s="615">
        <v>17.987192118226602</v>
      </c>
      <c r="W51" s="617">
        <v>17.987192118226602</v>
      </c>
      <c r="X51" s="428">
        <f t="shared" si="56"/>
        <v>0</v>
      </c>
      <c r="Y51" s="615">
        <v>19.729277188328911</v>
      </c>
      <c r="Z51" s="617">
        <v>19.729277188328911</v>
      </c>
      <c r="AA51" s="428">
        <f t="shared" si="57"/>
        <v>0</v>
      </c>
      <c r="AB51" s="615">
        <v>1.1000000000000001</v>
      </c>
      <c r="AC51" s="617">
        <v>1.1000000000000001</v>
      </c>
      <c r="AD51" s="428">
        <f t="shared" si="58"/>
        <v>0</v>
      </c>
      <c r="AE51" s="615">
        <v>1.8879310344827587</v>
      </c>
      <c r="AF51" s="617">
        <v>1.8879310344827587</v>
      </c>
      <c r="AG51" s="428">
        <f t="shared" si="59"/>
        <v>0</v>
      </c>
      <c r="AH51" s="419">
        <v>0</v>
      </c>
      <c r="AI51" s="419">
        <v>0</v>
      </c>
      <c r="AJ51" s="428">
        <f t="shared" si="60"/>
        <v>0</v>
      </c>
      <c r="AK51" s="615">
        <v>9.2433333333333341</v>
      </c>
      <c r="AL51" s="617">
        <v>9.2433333333333341</v>
      </c>
      <c r="AM51" s="428">
        <f t="shared" si="61"/>
        <v>0</v>
      </c>
      <c r="AN51" s="615">
        <v>1.2227272727272729</v>
      </c>
      <c r="AO51" s="617">
        <v>1.2227272727272729</v>
      </c>
      <c r="AP51" s="430">
        <f t="shared" si="62"/>
        <v>0</v>
      </c>
      <c r="AQ51" s="441"/>
    </row>
    <row r="52" spans="1:43" s="442" customFormat="1" ht="17" thickBot="1">
      <c r="A52" s="959"/>
      <c r="B52" s="962"/>
      <c r="C52" s="401" t="s">
        <v>31</v>
      </c>
      <c r="D52" s="415">
        <f t="shared" si="68"/>
        <v>58.386462347659112</v>
      </c>
      <c r="E52" s="416">
        <f t="shared" si="69"/>
        <v>58.386462347659112</v>
      </c>
      <c r="F52" s="425">
        <f t="shared" si="70"/>
        <v>0</v>
      </c>
      <c r="G52" s="615">
        <v>2.5733333333333333</v>
      </c>
      <c r="H52" s="616">
        <v>2.5733333333333333</v>
      </c>
      <c r="I52" s="428">
        <f t="shared" si="63"/>
        <v>0</v>
      </c>
      <c r="J52" s="615">
        <v>1.9367857142857143</v>
      </c>
      <c r="K52" s="616">
        <v>1.9367857142857143</v>
      </c>
      <c r="L52" s="428">
        <f t="shared" si="64"/>
        <v>0</v>
      </c>
      <c r="M52" s="615">
        <v>2.7058823529411766</v>
      </c>
      <c r="N52" s="617">
        <v>2.7058823529411766</v>
      </c>
      <c r="O52" s="428">
        <f t="shared" si="65"/>
        <v>0</v>
      </c>
      <c r="P52" s="419">
        <v>0</v>
      </c>
      <c r="Q52" s="419">
        <v>0</v>
      </c>
      <c r="R52" s="428">
        <f t="shared" si="66"/>
        <v>0</v>
      </c>
      <c r="S52" s="419">
        <v>0</v>
      </c>
      <c r="T52" s="419">
        <v>0</v>
      </c>
      <c r="U52" s="428">
        <f t="shared" si="67"/>
        <v>0</v>
      </c>
      <c r="V52" s="615">
        <v>17.987192118226602</v>
      </c>
      <c r="W52" s="617">
        <v>17.987192118226602</v>
      </c>
      <c r="X52" s="428">
        <f t="shared" si="56"/>
        <v>0</v>
      </c>
      <c r="Y52" s="615">
        <v>19.729277188328911</v>
      </c>
      <c r="Z52" s="617">
        <v>19.729277188328911</v>
      </c>
      <c r="AA52" s="428">
        <f t="shared" si="57"/>
        <v>0</v>
      </c>
      <c r="AB52" s="615">
        <v>1.1000000000000001</v>
      </c>
      <c r="AC52" s="617">
        <v>1.1000000000000001</v>
      </c>
      <c r="AD52" s="428">
        <f t="shared" si="58"/>
        <v>0</v>
      </c>
      <c r="AE52" s="615">
        <v>1.8879310344827587</v>
      </c>
      <c r="AF52" s="617">
        <v>1.8879310344827587</v>
      </c>
      <c r="AG52" s="428">
        <f t="shared" si="59"/>
        <v>0</v>
      </c>
      <c r="AH52" s="419">
        <v>0</v>
      </c>
      <c r="AI52" s="419">
        <v>0</v>
      </c>
      <c r="AJ52" s="428">
        <f t="shared" si="60"/>
        <v>0</v>
      </c>
      <c r="AK52" s="615">
        <v>9.2433333333333341</v>
      </c>
      <c r="AL52" s="617">
        <v>9.2433333333333341</v>
      </c>
      <c r="AM52" s="428">
        <f t="shared" si="61"/>
        <v>0</v>
      </c>
      <c r="AN52" s="615">
        <v>1.2227272727272729</v>
      </c>
      <c r="AO52" s="617">
        <v>1.2227272727272729</v>
      </c>
      <c r="AP52" s="430">
        <f t="shared" si="62"/>
        <v>0</v>
      </c>
      <c r="AQ52" s="441"/>
    </row>
    <row r="53" spans="1:43" s="442" customFormat="1" ht="17" thickBot="1">
      <c r="A53" s="959"/>
      <c r="B53" s="962"/>
      <c r="C53" s="401" t="s">
        <v>32</v>
      </c>
      <c r="D53" s="415">
        <f t="shared" si="68"/>
        <v>58.386462347659112</v>
      </c>
      <c r="E53" s="416">
        <f t="shared" si="69"/>
        <v>58.386462347659112</v>
      </c>
      <c r="F53" s="425">
        <f t="shared" si="70"/>
        <v>0</v>
      </c>
      <c r="G53" s="615">
        <v>2.5733333333333333</v>
      </c>
      <c r="H53" s="616">
        <v>2.5733333333333333</v>
      </c>
      <c r="I53" s="428">
        <f t="shared" si="63"/>
        <v>0</v>
      </c>
      <c r="J53" s="615">
        <v>1.9367857142857143</v>
      </c>
      <c r="K53" s="616">
        <v>1.9367857142857143</v>
      </c>
      <c r="L53" s="428">
        <f t="shared" si="64"/>
        <v>0</v>
      </c>
      <c r="M53" s="615">
        <v>2.7058823529411766</v>
      </c>
      <c r="N53" s="617">
        <v>2.7058823529411766</v>
      </c>
      <c r="O53" s="428">
        <f t="shared" si="65"/>
        <v>0</v>
      </c>
      <c r="P53" s="419">
        <v>0</v>
      </c>
      <c r="Q53" s="419">
        <v>0</v>
      </c>
      <c r="R53" s="428">
        <f t="shared" si="66"/>
        <v>0</v>
      </c>
      <c r="S53" s="419">
        <v>0</v>
      </c>
      <c r="T53" s="419">
        <v>0</v>
      </c>
      <c r="U53" s="428">
        <f t="shared" si="67"/>
        <v>0</v>
      </c>
      <c r="V53" s="615">
        <v>17.987192118226602</v>
      </c>
      <c r="W53" s="617">
        <v>17.987192118226602</v>
      </c>
      <c r="X53" s="428">
        <f t="shared" si="56"/>
        <v>0</v>
      </c>
      <c r="Y53" s="615">
        <v>19.729277188328911</v>
      </c>
      <c r="Z53" s="617">
        <v>19.729277188328911</v>
      </c>
      <c r="AA53" s="428">
        <f t="shared" si="57"/>
        <v>0</v>
      </c>
      <c r="AB53" s="615">
        <v>1.1000000000000001</v>
      </c>
      <c r="AC53" s="617">
        <v>1.1000000000000001</v>
      </c>
      <c r="AD53" s="428">
        <f t="shared" si="58"/>
        <v>0</v>
      </c>
      <c r="AE53" s="615">
        <v>1.8879310344827587</v>
      </c>
      <c r="AF53" s="617">
        <v>1.8879310344827587</v>
      </c>
      <c r="AG53" s="428">
        <f t="shared" si="59"/>
        <v>0</v>
      </c>
      <c r="AH53" s="419">
        <v>0</v>
      </c>
      <c r="AI53" s="419">
        <v>0</v>
      </c>
      <c r="AJ53" s="428">
        <f t="shared" si="60"/>
        <v>0</v>
      </c>
      <c r="AK53" s="615">
        <v>9.2433333333333341</v>
      </c>
      <c r="AL53" s="617">
        <v>9.2433333333333341</v>
      </c>
      <c r="AM53" s="428">
        <f t="shared" si="61"/>
        <v>0</v>
      </c>
      <c r="AN53" s="615">
        <v>1.2227272727272729</v>
      </c>
      <c r="AO53" s="617">
        <v>1.2227272727272729</v>
      </c>
      <c r="AP53" s="430">
        <f t="shared" si="62"/>
        <v>0</v>
      </c>
      <c r="AQ53" s="441"/>
    </row>
    <row r="54" spans="1:43" s="442" customFormat="1" ht="17" thickBot="1">
      <c r="A54" s="959"/>
      <c r="B54" s="962"/>
      <c r="C54" s="401" t="s">
        <v>33</v>
      </c>
      <c r="D54" s="415">
        <f t="shared" si="68"/>
        <v>58.386462347659112</v>
      </c>
      <c r="E54" s="416">
        <f t="shared" si="69"/>
        <v>58.386462347659112</v>
      </c>
      <c r="F54" s="425">
        <f t="shared" si="70"/>
        <v>0</v>
      </c>
      <c r="G54" s="615">
        <v>2.5733333333333333</v>
      </c>
      <c r="H54" s="616">
        <v>2.5733333333333333</v>
      </c>
      <c r="I54" s="428">
        <f t="shared" si="63"/>
        <v>0</v>
      </c>
      <c r="J54" s="615">
        <v>1.9367857142857143</v>
      </c>
      <c r="K54" s="616">
        <v>1.9367857142857143</v>
      </c>
      <c r="L54" s="428">
        <f t="shared" si="64"/>
        <v>0</v>
      </c>
      <c r="M54" s="615">
        <v>2.7058823529411766</v>
      </c>
      <c r="N54" s="617">
        <v>2.7058823529411766</v>
      </c>
      <c r="O54" s="428">
        <f t="shared" si="65"/>
        <v>0</v>
      </c>
      <c r="P54" s="419">
        <v>0</v>
      </c>
      <c r="Q54" s="419">
        <v>0</v>
      </c>
      <c r="R54" s="428">
        <f t="shared" si="66"/>
        <v>0</v>
      </c>
      <c r="S54" s="419">
        <v>0</v>
      </c>
      <c r="T54" s="419">
        <v>0</v>
      </c>
      <c r="U54" s="428">
        <f t="shared" si="67"/>
        <v>0</v>
      </c>
      <c r="V54" s="615">
        <v>17.987192118226602</v>
      </c>
      <c r="W54" s="617">
        <v>17.987192118226602</v>
      </c>
      <c r="X54" s="428">
        <f t="shared" si="56"/>
        <v>0</v>
      </c>
      <c r="Y54" s="615">
        <v>19.729277188328911</v>
      </c>
      <c r="Z54" s="617">
        <v>19.729277188328911</v>
      </c>
      <c r="AA54" s="428">
        <f t="shared" si="57"/>
        <v>0</v>
      </c>
      <c r="AB54" s="615">
        <v>1.1000000000000001</v>
      </c>
      <c r="AC54" s="617">
        <v>1.1000000000000001</v>
      </c>
      <c r="AD54" s="428">
        <f t="shared" si="58"/>
        <v>0</v>
      </c>
      <c r="AE54" s="615">
        <v>1.8879310344827587</v>
      </c>
      <c r="AF54" s="617">
        <v>1.8879310344827587</v>
      </c>
      <c r="AG54" s="428">
        <f t="shared" si="59"/>
        <v>0</v>
      </c>
      <c r="AH54" s="419">
        <v>0</v>
      </c>
      <c r="AI54" s="419">
        <v>0</v>
      </c>
      <c r="AJ54" s="428">
        <f t="shared" si="60"/>
        <v>0</v>
      </c>
      <c r="AK54" s="615">
        <v>9.2433333333333341</v>
      </c>
      <c r="AL54" s="617">
        <v>9.2433333333333341</v>
      </c>
      <c r="AM54" s="428">
        <f t="shared" si="61"/>
        <v>0</v>
      </c>
      <c r="AN54" s="615">
        <v>1.2227272727272729</v>
      </c>
      <c r="AO54" s="617">
        <v>1.2227272727272729</v>
      </c>
      <c r="AP54" s="430">
        <f t="shared" si="62"/>
        <v>0</v>
      </c>
      <c r="AQ54" s="441"/>
    </row>
    <row r="55" spans="1:43" s="442" customFormat="1" ht="17" thickBot="1">
      <c r="A55" s="960"/>
      <c r="B55" s="963"/>
      <c r="C55" s="408" t="s">
        <v>34</v>
      </c>
      <c r="D55" s="415">
        <f t="shared" si="68"/>
        <v>58.386462347659112</v>
      </c>
      <c r="E55" s="416">
        <f t="shared" si="69"/>
        <v>58.386462347659112</v>
      </c>
      <c r="F55" s="433">
        <f t="shared" si="70"/>
        <v>0</v>
      </c>
      <c r="G55" s="615">
        <v>2.5733333333333333</v>
      </c>
      <c r="H55" s="616">
        <v>2.5733333333333333</v>
      </c>
      <c r="I55" s="436">
        <f>H55-G55</f>
        <v>0</v>
      </c>
      <c r="J55" s="615">
        <v>1.9367857142857143</v>
      </c>
      <c r="K55" s="616">
        <v>1.9367857142857143</v>
      </c>
      <c r="L55" s="436">
        <f>K55-J55</f>
        <v>0</v>
      </c>
      <c r="M55" s="615">
        <v>2.7058823529411766</v>
      </c>
      <c r="N55" s="617">
        <v>2.7058823529411766</v>
      </c>
      <c r="O55" s="436">
        <f>N55-M55</f>
        <v>0</v>
      </c>
      <c r="P55" s="419">
        <v>0</v>
      </c>
      <c r="Q55" s="419">
        <v>0</v>
      </c>
      <c r="R55" s="436">
        <f>Q55-P55</f>
        <v>0</v>
      </c>
      <c r="S55" s="419">
        <v>0</v>
      </c>
      <c r="T55" s="419">
        <v>0</v>
      </c>
      <c r="U55" s="436">
        <f t="shared" si="67"/>
        <v>0</v>
      </c>
      <c r="V55" s="615">
        <v>17.987192118226602</v>
      </c>
      <c r="W55" s="617">
        <v>17.987192118226602</v>
      </c>
      <c r="X55" s="436">
        <f t="shared" si="56"/>
        <v>0</v>
      </c>
      <c r="Y55" s="615">
        <v>19.729277188328911</v>
      </c>
      <c r="Z55" s="617">
        <v>19.729277188328911</v>
      </c>
      <c r="AA55" s="436">
        <f t="shared" si="57"/>
        <v>0</v>
      </c>
      <c r="AB55" s="615">
        <v>1.1000000000000001</v>
      </c>
      <c r="AC55" s="617">
        <v>1.1000000000000001</v>
      </c>
      <c r="AD55" s="436">
        <f t="shared" si="58"/>
        <v>0</v>
      </c>
      <c r="AE55" s="615">
        <v>1.8879310344827587</v>
      </c>
      <c r="AF55" s="617">
        <v>1.8879310344827587</v>
      </c>
      <c r="AG55" s="436">
        <f t="shared" si="59"/>
        <v>0</v>
      </c>
      <c r="AH55" s="419">
        <v>0</v>
      </c>
      <c r="AI55" s="419">
        <v>0</v>
      </c>
      <c r="AJ55" s="436">
        <f t="shared" si="60"/>
        <v>0</v>
      </c>
      <c r="AK55" s="615">
        <v>9.2433333333333341</v>
      </c>
      <c r="AL55" s="617">
        <v>9.2433333333333341</v>
      </c>
      <c r="AM55" s="436">
        <f t="shared" si="61"/>
        <v>0</v>
      </c>
      <c r="AN55" s="615">
        <v>1.2227272727272729</v>
      </c>
      <c r="AO55" s="617">
        <v>1.2227272727272729</v>
      </c>
      <c r="AP55" s="438">
        <f>AO55-AN55</f>
        <v>0</v>
      </c>
      <c r="AQ55" s="441"/>
    </row>
    <row r="56" spans="1:43" s="440" customFormat="1" ht="14.25" customHeight="1" thickBot="1">
      <c r="A56" s="959" t="s">
        <v>39</v>
      </c>
      <c r="B56" s="962" t="s">
        <v>13</v>
      </c>
      <c r="C56" s="401" t="s">
        <v>25</v>
      </c>
      <c r="D56" s="391">
        <f>G56+J56+M56+P56+S56+V56+Y56+AB56+AE56+AH56+AK56+AN56</f>
        <v>0</v>
      </c>
      <c r="E56" s="392">
        <f>H56+K56+N56+Q56+T56+W56+Z56+AC56+AF56+AI56+AL56+AO56</f>
        <v>0</v>
      </c>
      <c r="F56" s="393">
        <f>I56+L56+O56+AP56</f>
        <v>0</v>
      </c>
      <c r="G56" s="394"/>
      <c r="H56" s="395"/>
      <c r="I56" s="396">
        <f t="shared" ref="I56:I65" si="71">H56-G56</f>
        <v>0</v>
      </c>
      <c r="J56" s="395"/>
      <c r="K56" s="395"/>
      <c r="L56" s="396">
        <f t="shared" ref="L56:L65" si="72">K56-J56</f>
        <v>0</v>
      </c>
      <c r="M56" s="395"/>
      <c r="N56" s="395"/>
      <c r="O56" s="396">
        <f t="shared" ref="O56:O65" si="73">N56-M56</f>
        <v>0</v>
      </c>
      <c r="P56" s="395"/>
      <c r="Q56" s="395"/>
      <c r="R56" s="396">
        <f t="shared" ref="R56:R65" si="74">Q56-P56</f>
        <v>0</v>
      </c>
      <c r="S56" s="395"/>
      <c r="T56" s="395"/>
      <c r="U56" s="396">
        <f t="shared" si="67"/>
        <v>0</v>
      </c>
      <c r="V56" s="395"/>
      <c r="W56" s="395"/>
      <c r="X56" s="396">
        <f t="shared" si="56"/>
        <v>0</v>
      </c>
      <c r="Y56" s="395"/>
      <c r="Z56" s="395"/>
      <c r="AA56" s="396">
        <f t="shared" si="57"/>
        <v>0</v>
      </c>
      <c r="AB56" s="395"/>
      <c r="AC56" s="395"/>
      <c r="AD56" s="396">
        <f t="shared" si="58"/>
        <v>0</v>
      </c>
      <c r="AE56" s="395"/>
      <c r="AF56" s="395"/>
      <c r="AG56" s="396">
        <f t="shared" si="59"/>
        <v>0</v>
      </c>
      <c r="AH56" s="395"/>
      <c r="AI56" s="395"/>
      <c r="AJ56" s="396">
        <f t="shared" si="60"/>
        <v>0</v>
      </c>
      <c r="AK56" s="395"/>
      <c r="AL56" s="395"/>
      <c r="AM56" s="396">
        <f t="shared" si="61"/>
        <v>0</v>
      </c>
      <c r="AN56" s="395"/>
      <c r="AO56" s="397"/>
      <c r="AP56" s="398">
        <f t="shared" ref="AP56:AP65" si="75">AO56-AN56</f>
        <v>0</v>
      </c>
      <c r="AQ56" s="439"/>
    </row>
    <row r="57" spans="1:43" s="442" customFormat="1" ht="17" thickBot="1">
      <c r="A57" s="959"/>
      <c r="B57" s="962"/>
      <c r="C57" s="401" t="s">
        <v>26</v>
      </c>
      <c r="D57" s="391">
        <f t="shared" ref="D57:D65" si="76">G57+J57+M57+P57+S57+V57+Y57+AB57+AE57+AH57+AK57+AN57</f>
        <v>0</v>
      </c>
      <c r="E57" s="392">
        <f t="shared" ref="E57:E65" si="77">H57+K57+N57+Q57+T57+W57+Z57+AC57+AF57+AI57+AL57+AO57</f>
        <v>0</v>
      </c>
      <c r="F57" s="402">
        <f t="shared" ref="F57:F65" si="78">I57+L57+O57+AP57</f>
        <v>0</v>
      </c>
      <c r="G57" s="403"/>
      <c r="H57" s="404"/>
      <c r="I57" s="405">
        <f t="shared" si="71"/>
        <v>0</v>
      </c>
      <c r="J57" s="404"/>
      <c r="K57" s="404"/>
      <c r="L57" s="405">
        <f t="shared" si="72"/>
        <v>0</v>
      </c>
      <c r="M57" s="404"/>
      <c r="N57" s="404"/>
      <c r="O57" s="405">
        <f t="shared" si="73"/>
        <v>0</v>
      </c>
      <c r="P57" s="404"/>
      <c r="Q57" s="404"/>
      <c r="R57" s="405">
        <f t="shared" si="74"/>
        <v>0</v>
      </c>
      <c r="S57" s="404"/>
      <c r="T57" s="404"/>
      <c r="U57" s="405">
        <f t="shared" si="67"/>
        <v>0</v>
      </c>
      <c r="V57" s="404"/>
      <c r="W57" s="404"/>
      <c r="X57" s="405">
        <f t="shared" si="56"/>
        <v>0</v>
      </c>
      <c r="Y57" s="404"/>
      <c r="Z57" s="404"/>
      <c r="AA57" s="405">
        <f t="shared" si="57"/>
        <v>0</v>
      </c>
      <c r="AB57" s="404"/>
      <c r="AC57" s="404"/>
      <c r="AD57" s="405">
        <f t="shared" si="58"/>
        <v>0</v>
      </c>
      <c r="AE57" s="404"/>
      <c r="AF57" s="404"/>
      <c r="AG57" s="405">
        <f t="shared" si="59"/>
        <v>0</v>
      </c>
      <c r="AH57" s="404"/>
      <c r="AI57" s="404"/>
      <c r="AJ57" s="405">
        <f t="shared" si="60"/>
        <v>0</v>
      </c>
      <c r="AK57" s="404"/>
      <c r="AL57" s="404"/>
      <c r="AM57" s="405">
        <f t="shared" si="61"/>
        <v>0</v>
      </c>
      <c r="AN57" s="404"/>
      <c r="AO57" s="406"/>
      <c r="AP57" s="407">
        <f t="shared" si="75"/>
        <v>0</v>
      </c>
      <c r="AQ57" s="441"/>
    </row>
    <row r="58" spans="1:43" s="442" customFormat="1" ht="17" thickBot="1">
      <c r="A58" s="959"/>
      <c r="B58" s="962"/>
      <c r="C58" s="401" t="s">
        <v>27</v>
      </c>
      <c r="D58" s="391">
        <f t="shared" si="76"/>
        <v>0</v>
      </c>
      <c r="E58" s="392">
        <f t="shared" si="77"/>
        <v>0</v>
      </c>
      <c r="F58" s="402">
        <f t="shared" si="78"/>
        <v>0</v>
      </c>
      <c r="G58" s="403"/>
      <c r="H58" s="404"/>
      <c r="I58" s="405">
        <f t="shared" si="71"/>
        <v>0</v>
      </c>
      <c r="J58" s="404"/>
      <c r="K58" s="404"/>
      <c r="L58" s="405">
        <f t="shared" si="72"/>
        <v>0</v>
      </c>
      <c r="M58" s="404"/>
      <c r="N58" s="404"/>
      <c r="O58" s="405">
        <f t="shared" si="73"/>
        <v>0</v>
      </c>
      <c r="P58" s="404"/>
      <c r="Q58" s="404"/>
      <c r="R58" s="405">
        <f t="shared" si="74"/>
        <v>0</v>
      </c>
      <c r="S58" s="404"/>
      <c r="T58" s="404"/>
      <c r="U58" s="405">
        <f t="shared" si="67"/>
        <v>0</v>
      </c>
      <c r="V58" s="404"/>
      <c r="W58" s="404"/>
      <c r="X58" s="405">
        <f t="shared" si="56"/>
        <v>0</v>
      </c>
      <c r="Y58" s="404"/>
      <c r="Z58" s="404"/>
      <c r="AA58" s="405">
        <f t="shared" si="57"/>
        <v>0</v>
      </c>
      <c r="AB58" s="404"/>
      <c r="AC58" s="404"/>
      <c r="AD58" s="405">
        <f t="shared" si="58"/>
        <v>0</v>
      </c>
      <c r="AE58" s="404"/>
      <c r="AF58" s="404"/>
      <c r="AG58" s="405">
        <f t="shared" si="59"/>
        <v>0</v>
      </c>
      <c r="AH58" s="404"/>
      <c r="AI58" s="404"/>
      <c r="AJ58" s="405">
        <f t="shared" si="60"/>
        <v>0</v>
      </c>
      <c r="AK58" s="404"/>
      <c r="AL58" s="404"/>
      <c r="AM58" s="405">
        <f t="shared" si="61"/>
        <v>0</v>
      </c>
      <c r="AN58" s="404"/>
      <c r="AO58" s="406"/>
      <c r="AP58" s="407">
        <f t="shared" si="75"/>
        <v>0</v>
      </c>
      <c r="AQ58" s="441"/>
    </row>
    <row r="59" spans="1:43" s="442" customFormat="1" ht="17" thickBot="1">
      <c r="A59" s="959"/>
      <c r="B59" s="962"/>
      <c r="C59" s="401" t="s">
        <v>28</v>
      </c>
      <c r="D59" s="391">
        <f t="shared" si="76"/>
        <v>0</v>
      </c>
      <c r="E59" s="392">
        <f t="shared" si="77"/>
        <v>0</v>
      </c>
      <c r="F59" s="402">
        <f t="shared" si="78"/>
        <v>0</v>
      </c>
      <c r="G59" s="403"/>
      <c r="H59" s="404"/>
      <c r="I59" s="405">
        <f t="shared" si="71"/>
        <v>0</v>
      </c>
      <c r="J59" s="404"/>
      <c r="K59" s="404"/>
      <c r="L59" s="405">
        <f t="shared" si="72"/>
        <v>0</v>
      </c>
      <c r="M59" s="404"/>
      <c r="N59" s="404"/>
      <c r="O59" s="405">
        <f t="shared" si="73"/>
        <v>0</v>
      </c>
      <c r="P59" s="404"/>
      <c r="Q59" s="404"/>
      <c r="R59" s="405">
        <f t="shared" si="74"/>
        <v>0</v>
      </c>
      <c r="S59" s="404"/>
      <c r="T59" s="404"/>
      <c r="U59" s="405">
        <f t="shared" si="67"/>
        <v>0</v>
      </c>
      <c r="V59" s="404"/>
      <c r="W59" s="404"/>
      <c r="X59" s="405">
        <f t="shared" si="56"/>
        <v>0</v>
      </c>
      <c r="Y59" s="404"/>
      <c r="Z59" s="404"/>
      <c r="AA59" s="405">
        <f t="shared" si="57"/>
        <v>0</v>
      </c>
      <c r="AB59" s="404"/>
      <c r="AC59" s="404"/>
      <c r="AD59" s="405">
        <f t="shared" si="58"/>
        <v>0</v>
      </c>
      <c r="AE59" s="404"/>
      <c r="AF59" s="404"/>
      <c r="AG59" s="405">
        <f t="shared" si="59"/>
        <v>0</v>
      </c>
      <c r="AH59" s="404"/>
      <c r="AI59" s="404"/>
      <c r="AJ59" s="405">
        <f t="shared" si="60"/>
        <v>0</v>
      </c>
      <c r="AK59" s="404"/>
      <c r="AL59" s="404"/>
      <c r="AM59" s="405">
        <f t="shared" si="61"/>
        <v>0</v>
      </c>
      <c r="AN59" s="404"/>
      <c r="AO59" s="406"/>
      <c r="AP59" s="407">
        <f t="shared" si="75"/>
        <v>0</v>
      </c>
      <c r="AQ59" s="441"/>
    </row>
    <row r="60" spans="1:43" s="442" customFormat="1" ht="17" thickBot="1">
      <c r="A60" s="959"/>
      <c r="B60" s="962"/>
      <c r="C60" s="401" t="s">
        <v>29</v>
      </c>
      <c r="D60" s="391">
        <f t="shared" si="76"/>
        <v>0</v>
      </c>
      <c r="E60" s="392">
        <f t="shared" si="77"/>
        <v>0</v>
      </c>
      <c r="F60" s="402">
        <f t="shared" si="78"/>
        <v>0</v>
      </c>
      <c r="G60" s="403"/>
      <c r="H60" s="404"/>
      <c r="I60" s="405">
        <f t="shared" si="71"/>
        <v>0</v>
      </c>
      <c r="J60" s="404"/>
      <c r="K60" s="404"/>
      <c r="L60" s="405">
        <f t="shared" si="72"/>
        <v>0</v>
      </c>
      <c r="M60" s="404"/>
      <c r="N60" s="404"/>
      <c r="O60" s="405">
        <f t="shared" si="73"/>
        <v>0</v>
      </c>
      <c r="P60" s="404"/>
      <c r="Q60" s="404"/>
      <c r="R60" s="405">
        <f t="shared" si="74"/>
        <v>0</v>
      </c>
      <c r="S60" s="404"/>
      <c r="T60" s="404"/>
      <c r="U60" s="405">
        <f t="shared" si="67"/>
        <v>0</v>
      </c>
      <c r="V60" s="404"/>
      <c r="W60" s="404"/>
      <c r="X60" s="405">
        <f t="shared" si="56"/>
        <v>0</v>
      </c>
      <c r="Y60" s="404"/>
      <c r="Z60" s="404"/>
      <c r="AA60" s="405">
        <f t="shared" si="57"/>
        <v>0</v>
      </c>
      <c r="AB60" s="404"/>
      <c r="AC60" s="404"/>
      <c r="AD60" s="405">
        <f t="shared" si="58"/>
        <v>0</v>
      </c>
      <c r="AE60" s="404"/>
      <c r="AF60" s="404"/>
      <c r="AG60" s="405">
        <f t="shared" si="59"/>
        <v>0</v>
      </c>
      <c r="AH60" s="404"/>
      <c r="AI60" s="404"/>
      <c r="AJ60" s="405">
        <f t="shared" si="60"/>
        <v>0</v>
      </c>
      <c r="AK60" s="404"/>
      <c r="AL60" s="404"/>
      <c r="AM60" s="405">
        <f t="shared" si="61"/>
        <v>0</v>
      </c>
      <c r="AN60" s="404"/>
      <c r="AO60" s="406"/>
      <c r="AP60" s="407">
        <f t="shared" si="75"/>
        <v>0</v>
      </c>
      <c r="AQ60" s="441"/>
    </row>
    <row r="61" spans="1:43" s="442" customFormat="1" ht="17" thickBot="1">
      <c r="A61" s="959"/>
      <c r="B61" s="962"/>
      <c r="C61" s="401" t="s">
        <v>30</v>
      </c>
      <c r="D61" s="391">
        <f t="shared" si="76"/>
        <v>0</v>
      </c>
      <c r="E61" s="392">
        <f t="shared" si="77"/>
        <v>0</v>
      </c>
      <c r="F61" s="402">
        <f t="shared" si="78"/>
        <v>0</v>
      </c>
      <c r="G61" s="403"/>
      <c r="H61" s="404"/>
      <c r="I61" s="405">
        <f t="shared" si="71"/>
        <v>0</v>
      </c>
      <c r="J61" s="404"/>
      <c r="K61" s="404"/>
      <c r="L61" s="405">
        <f t="shared" si="72"/>
        <v>0</v>
      </c>
      <c r="M61" s="404"/>
      <c r="N61" s="404"/>
      <c r="O61" s="405">
        <f t="shared" si="73"/>
        <v>0</v>
      </c>
      <c r="P61" s="404"/>
      <c r="Q61" s="404"/>
      <c r="R61" s="405">
        <f t="shared" si="74"/>
        <v>0</v>
      </c>
      <c r="S61" s="404"/>
      <c r="T61" s="404"/>
      <c r="U61" s="405">
        <f t="shared" si="67"/>
        <v>0</v>
      </c>
      <c r="V61" s="404"/>
      <c r="W61" s="404"/>
      <c r="X61" s="405">
        <f t="shared" si="56"/>
        <v>0</v>
      </c>
      <c r="Y61" s="404"/>
      <c r="Z61" s="404"/>
      <c r="AA61" s="405">
        <f t="shared" si="57"/>
        <v>0</v>
      </c>
      <c r="AB61" s="404"/>
      <c r="AC61" s="404"/>
      <c r="AD61" s="405">
        <f t="shared" si="58"/>
        <v>0</v>
      </c>
      <c r="AE61" s="404"/>
      <c r="AF61" s="404"/>
      <c r="AG61" s="405">
        <f t="shared" si="59"/>
        <v>0</v>
      </c>
      <c r="AH61" s="404"/>
      <c r="AI61" s="404"/>
      <c r="AJ61" s="405">
        <f t="shared" si="60"/>
        <v>0</v>
      </c>
      <c r="AK61" s="404"/>
      <c r="AL61" s="404"/>
      <c r="AM61" s="405">
        <f t="shared" si="61"/>
        <v>0</v>
      </c>
      <c r="AN61" s="404"/>
      <c r="AO61" s="406"/>
      <c r="AP61" s="407">
        <f t="shared" si="75"/>
        <v>0</v>
      </c>
      <c r="AQ61" s="441"/>
    </row>
    <row r="62" spans="1:43" s="442" customFormat="1" ht="17" thickBot="1">
      <c r="A62" s="959"/>
      <c r="B62" s="962"/>
      <c r="C62" s="401" t="s">
        <v>31</v>
      </c>
      <c r="D62" s="391">
        <f t="shared" si="76"/>
        <v>0</v>
      </c>
      <c r="E62" s="392">
        <f t="shared" si="77"/>
        <v>0</v>
      </c>
      <c r="F62" s="402">
        <f t="shared" si="78"/>
        <v>0</v>
      </c>
      <c r="G62" s="403"/>
      <c r="H62" s="404"/>
      <c r="I62" s="405">
        <f t="shared" si="71"/>
        <v>0</v>
      </c>
      <c r="J62" s="404"/>
      <c r="K62" s="404"/>
      <c r="L62" s="405">
        <f t="shared" si="72"/>
        <v>0</v>
      </c>
      <c r="M62" s="404"/>
      <c r="N62" s="404"/>
      <c r="O62" s="405">
        <f t="shared" si="73"/>
        <v>0</v>
      </c>
      <c r="P62" s="404"/>
      <c r="Q62" s="404"/>
      <c r="R62" s="405">
        <f t="shared" si="74"/>
        <v>0</v>
      </c>
      <c r="S62" s="404"/>
      <c r="T62" s="404"/>
      <c r="U62" s="405">
        <f t="shared" si="67"/>
        <v>0</v>
      </c>
      <c r="V62" s="404"/>
      <c r="W62" s="404"/>
      <c r="X62" s="405">
        <f t="shared" si="56"/>
        <v>0</v>
      </c>
      <c r="Y62" s="404"/>
      <c r="Z62" s="404"/>
      <c r="AA62" s="405">
        <f t="shared" si="57"/>
        <v>0</v>
      </c>
      <c r="AB62" s="404"/>
      <c r="AC62" s="404"/>
      <c r="AD62" s="405">
        <f t="shared" si="58"/>
        <v>0</v>
      </c>
      <c r="AE62" s="404"/>
      <c r="AF62" s="404"/>
      <c r="AG62" s="405">
        <f t="shared" si="59"/>
        <v>0</v>
      </c>
      <c r="AH62" s="404"/>
      <c r="AI62" s="404"/>
      <c r="AJ62" s="405">
        <f t="shared" si="60"/>
        <v>0</v>
      </c>
      <c r="AK62" s="404"/>
      <c r="AL62" s="404"/>
      <c r="AM62" s="405">
        <f t="shared" si="61"/>
        <v>0</v>
      </c>
      <c r="AN62" s="404"/>
      <c r="AO62" s="406"/>
      <c r="AP62" s="407">
        <f t="shared" si="75"/>
        <v>0</v>
      </c>
      <c r="AQ62" s="441"/>
    </row>
    <row r="63" spans="1:43" s="442" customFormat="1" ht="17" thickBot="1">
      <c r="A63" s="959"/>
      <c r="B63" s="962"/>
      <c r="C63" s="401" t="s">
        <v>32</v>
      </c>
      <c r="D63" s="391">
        <f t="shared" si="76"/>
        <v>0</v>
      </c>
      <c r="E63" s="392">
        <f t="shared" si="77"/>
        <v>0</v>
      </c>
      <c r="F63" s="402">
        <f t="shared" si="78"/>
        <v>0</v>
      </c>
      <c r="G63" s="403"/>
      <c r="H63" s="404"/>
      <c r="I63" s="405">
        <f t="shared" si="71"/>
        <v>0</v>
      </c>
      <c r="J63" s="404"/>
      <c r="K63" s="404"/>
      <c r="L63" s="405">
        <f t="shared" si="72"/>
        <v>0</v>
      </c>
      <c r="M63" s="404"/>
      <c r="N63" s="404"/>
      <c r="O63" s="405">
        <f t="shared" si="73"/>
        <v>0</v>
      </c>
      <c r="P63" s="404"/>
      <c r="Q63" s="404"/>
      <c r="R63" s="405">
        <f t="shared" si="74"/>
        <v>0</v>
      </c>
      <c r="S63" s="404"/>
      <c r="T63" s="404"/>
      <c r="U63" s="405">
        <f t="shared" si="67"/>
        <v>0</v>
      </c>
      <c r="V63" s="404"/>
      <c r="W63" s="404"/>
      <c r="X63" s="405">
        <f t="shared" si="56"/>
        <v>0</v>
      </c>
      <c r="Y63" s="404"/>
      <c r="Z63" s="404"/>
      <c r="AA63" s="405">
        <f t="shared" si="57"/>
        <v>0</v>
      </c>
      <c r="AB63" s="404"/>
      <c r="AC63" s="404"/>
      <c r="AD63" s="405">
        <f t="shared" si="58"/>
        <v>0</v>
      </c>
      <c r="AE63" s="404"/>
      <c r="AF63" s="404"/>
      <c r="AG63" s="405">
        <f t="shared" si="59"/>
        <v>0</v>
      </c>
      <c r="AH63" s="404"/>
      <c r="AI63" s="404"/>
      <c r="AJ63" s="405">
        <f t="shared" si="60"/>
        <v>0</v>
      </c>
      <c r="AK63" s="404"/>
      <c r="AL63" s="404"/>
      <c r="AM63" s="405">
        <f t="shared" si="61"/>
        <v>0</v>
      </c>
      <c r="AN63" s="404"/>
      <c r="AO63" s="406"/>
      <c r="AP63" s="407">
        <f t="shared" si="75"/>
        <v>0</v>
      </c>
      <c r="AQ63" s="441"/>
    </row>
    <row r="64" spans="1:43" s="442" customFormat="1" ht="17" thickBot="1">
      <c r="A64" s="959"/>
      <c r="B64" s="962"/>
      <c r="C64" s="401" t="s">
        <v>33</v>
      </c>
      <c r="D64" s="391">
        <f t="shared" si="76"/>
        <v>0</v>
      </c>
      <c r="E64" s="392">
        <f t="shared" si="77"/>
        <v>0</v>
      </c>
      <c r="F64" s="402">
        <f t="shared" si="78"/>
        <v>0</v>
      </c>
      <c r="G64" s="403"/>
      <c r="H64" s="404"/>
      <c r="I64" s="405">
        <f t="shared" si="71"/>
        <v>0</v>
      </c>
      <c r="J64" s="404"/>
      <c r="K64" s="404"/>
      <c r="L64" s="405">
        <f t="shared" si="72"/>
        <v>0</v>
      </c>
      <c r="M64" s="404"/>
      <c r="N64" s="404"/>
      <c r="O64" s="405">
        <f t="shared" si="73"/>
        <v>0</v>
      </c>
      <c r="P64" s="404"/>
      <c r="Q64" s="404"/>
      <c r="R64" s="405">
        <f t="shared" si="74"/>
        <v>0</v>
      </c>
      <c r="S64" s="404"/>
      <c r="T64" s="404"/>
      <c r="U64" s="405">
        <f t="shared" si="67"/>
        <v>0</v>
      </c>
      <c r="V64" s="404"/>
      <c r="W64" s="404"/>
      <c r="X64" s="405">
        <f t="shared" si="56"/>
        <v>0</v>
      </c>
      <c r="Y64" s="404"/>
      <c r="Z64" s="404"/>
      <c r="AA64" s="405">
        <f t="shared" si="57"/>
        <v>0</v>
      </c>
      <c r="AB64" s="404"/>
      <c r="AC64" s="404"/>
      <c r="AD64" s="405">
        <f t="shared" si="58"/>
        <v>0</v>
      </c>
      <c r="AE64" s="404"/>
      <c r="AF64" s="404"/>
      <c r="AG64" s="405">
        <f t="shared" si="59"/>
        <v>0</v>
      </c>
      <c r="AH64" s="404"/>
      <c r="AI64" s="404"/>
      <c r="AJ64" s="405">
        <f t="shared" si="60"/>
        <v>0</v>
      </c>
      <c r="AK64" s="404"/>
      <c r="AL64" s="404"/>
      <c r="AM64" s="405">
        <f t="shared" si="61"/>
        <v>0</v>
      </c>
      <c r="AN64" s="404"/>
      <c r="AO64" s="406"/>
      <c r="AP64" s="407">
        <f t="shared" si="75"/>
        <v>0</v>
      </c>
      <c r="AQ64" s="441"/>
    </row>
    <row r="65" spans="1:43" s="444" customFormat="1" ht="17" thickBot="1">
      <c r="A65" s="960"/>
      <c r="B65" s="963"/>
      <c r="C65" s="408" t="s">
        <v>34</v>
      </c>
      <c r="D65" s="391">
        <f t="shared" si="76"/>
        <v>0</v>
      </c>
      <c r="E65" s="392">
        <f t="shared" si="77"/>
        <v>0</v>
      </c>
      <c r="F65" s="409">
        <f t="shared" si="78"/>
        <v>0</v>
      </c>
      <c r="G65" s="410"/>
      <c r="H65" s="411"/>
      <c r="I65" s="412">
        <f t="shared" si="71"/>
        <v>0</v>
      </c>
      <c r="J65" s="411"/>
      <c r="K65" s="411"/>
      <c r="L65" s="412">
        <f t="shared" si="72"/>
        <v>0</v>
      </c>
      <c r="M65" s="411"/>
      <c r="N65" s="411"/>
      <c r="O65" s="412">
        <f t="shared" si="73"/>
        <v>0</v>
      </c>
      <c r="P65" s="411"/>
      <c r="Q65" s="411"/>
      <c r="R65" s="412">
        <f t="shared" si="74"/>
        <v>0</v>
      </c>
      <c r="S65" s="411"/>
      <c r="T65" s="411"/>
      <c r="U65" s="412">
        <f t="shared" si="67"/>
        <v>0</v>
      </c>
      <c r="V65" s="411"/>
      <c r="W65" s="411"/>
      <c r="X65" s="412">
        <f t="shared" si="56"/>
        <v>0</v>
      </c>
      <c r="Y65" s="411"/>
      <c r="Z65" s="411"/>
      <c r="AA65" s="412">
        <f t="shared" si="57"/>
        <v>0</v>
      </c>
      <c r="AB65" s="411"/>
      <c r="AC65" s="411"/>
      <c r="AD65" s="412">
        <f t="shared" si="58"/>
        <v>0</v>
      </c>
      <c r="AE65" s="411"/>
      <c r="AF65" s="411"/>
      <c r="AG65" s="412">
        <f t="shared" si="59"/>
        <v>0</v>
      </c>
      <c r="AH65" s="411"/>
      <c r="AI65" s="411"/>
      <c r="AJ65" s="412">
        <f t="shared" si="60"/>
        <v>0</v>
      </c>
      <c r="AK65" s="411"/>
      <c r="AL65" s="411"/>
      <c r="AM65" s="412">
        <f t="shared" si="61"/>
        <v>0</v>
      </c>
      <c r="AN65" s="411"/>
      <c r="AO65" s="413"/>
      <c r="AP65" s="414">
        <f t="shared" si="75"/>
        <v>0</v>
      </c>
      <c r="AQ65" s="443"/>
    </row>
    <row r="66" spans="1:43" s="442" customFormat="1" ht="17" thickBot="1">
      <c r="A66" s="445"/>
      <c r="B66" s="446"/>
      <c r="C66" s="447"/>
      <c r="D66" s="446"/>
      <c r="E66" s="446"/>
      <c r="F66" s="448" t="s">
        <v>107</v>
      </c>
      <c r="G66" s="449"/>
      <c r="H66" s="449"/>
      <c r="I66" s="450"/>
      <c r="J66" s="449"/>
      <c r="K66" s="449"/>
      <c r="L66" s="450"/>
      <c r="M66" s="449"/>
      <c r="N66" s="449"/>
      <c r="O66" s="450"/>
      <c r="P66" s="450"/>
      <c r="Q66" s="450"/>
      <c r="R66" s="450"/>
      <c r="S66" s="450"/>
      <c r="T66" s="450"/>
      <c r="U66" s="450"/>
      <c r="V66" s="450"/>
      <c r="W66" s="450"/>
      <c r="X66" s="450"/>
      <c r="Y66" s="450"/>
      <c r="Z66" s="450"/>
      <c r="AA66" s="450"/>
      <c r="AB66" s="450"/>
      <c r="AC66" s="450"/>
      <c r="AD66" s="450"/>
      <c r="AE66" s="450"/>
      <c r="AF66" s="450"/>
      <c r="AG66" s="450"/>
      <c r="AH66" s="450"/>
      <c r="AI66" s="450"/>
      <c r="AJ66" s="450"/>
      <c r="AK66" s="450"/>
      <c r="AL66" s="450"/>
      <c r="AM66" s="450"/>
      <c r="AN66" s="449"/>
      <c r="AO66" s="451"/>
      <c r="AP66" s="452"/>
      <c r="AQ66" s="441"/>
    </row>
    <row r="67" spans="1:43" s="442" customFormat="1" ht="16">
      <c r="A67" s="954" t="s">
        <v>317</v>
      </c>
      <c r="B67" s="956" t="s">
        <v>37</v>
      </c>
      <c r="C67" s="453" t="s">
        <v>25</v>
      </c>
      <c r="D67" s="454">
        <f>G67+J67+M67+P67+S67+V67+Y67+AB67+AE67+AH67+AK67+AN67</f>
        <v>19176</v>
      </c>
      <c r="E67" s="455">
        <f>H67+K67+N67+Q67+T67+W67+Z67+AC67+AF67+AI67+AL67+AO67</f>
        <v>19176</v>
      </c>
      <c r="F67" s="455">
        <f>I67+L67+O67+R67+U67+X67+AA67+AD67+AG67+AJ67+AM67+AP67</f>
        <v>0</v>
      </c>
      <c r="G67" s="457">
        <f t="shared" ref="G67:G76" si="79">G6</f>
        <v>150</v>
      </c>
      <c r="H67" s="458">
        <f t="shared" ref="H67:H76" si="80">H6*(1+$AQ$67)</f>
        <v>150</v>
      </c>
      <c r="I67" s="459">
        <f>H67-G67</f>
        <v>0</v>
      </c>
      <c r="J67" s="458">
        <f t="shared" ref="J67:J76" si="81">J6</f>
        <v>475</v>
      </c>
      <c r="K67" s="458">
        <f t="shared" ref="K67:K76" si="82">K6*(1+$AQ$67)</f>
        <v>475</v>
      </c>
      <c r="L67" s="459">
        <f t="shared" ref="L67:L76" si="83">K67-J67</f>
        <v>0</v>
      </c>
      <c r="M67" s="458">
        <f t="shared" ref="M67:M76" si="84">M6</f>
        <v>72</v>
      </c>
      <c r="N67" s="458">
        <f t="shared" ref="N67:N76" si="85">N6*(1+$AQ$67)</f>
        <v>72</v>
      </c>
      <c r="O67" s="459">
        <f t="shared" ref="O67:O76" si="86">N67-M67</f>
        <v>0</v>
      </c>
      <c r="P67" s="458">
        <f t="shared" ref="P67:P76" si="87">P6</f>
        <v>3500</v>
      </c>
      <c r="Q67" s="458">
        <f t="shared" ref="Q67:Q76" si="88">Q6*(1+$AQ$67)</f>
        <v>3500</v>
      </c>
      <c r="R67" s="459">
        <f t="shared" ref="R67:R86" si="89">Q67-P67</f>
        <v>0</v>
      </c>
      <c r="S67" s="458">
        <f t="shared" ref="S67:S76" si="90">S6</f>
        <v>283</v>
      </c>
      <c r="T67" s="458">
        <f t="shared" ref="T67:T76" si="91">T6*(1+$AQ$67)</f>
        <v>283</v>
      </c>
      <c r="U67" s="459">
        <f t="shared" ref="U67:U86" si="92">T67-S67</f>
        <v>0</v>
      </c>
      <c r="V67" s="458">
        <f t="shared" ref="V67:V76" si="93">V6</f>
        <v>394</v>
      </c>
      <c r="W67" s="458">
        <f t="shared" ref="W67:W76" si="94">W6*(1+$AQ$67)</f>
        <v>394</v>
      </c>
      <c r="X67" s="459">
        <f t="shared" ref="X67:X86" si="95">W67-V67</f>
        <v>0</v>
      </c>
      <c r="Y67" s="458">
        <f t="shared" ref="Y67:Y76" si="96">Y6</f>
        <v>4500</v>
      </c>
      <c r="Z67" s="458">
        <f t="shared" ref="Z67:Z76" si="97">Z6*(1+$AQ$67)</f>
        <v>4500</v>
      </c>
      <c r="AA67" s="459">
        <f t="shared" ref="AA67:AA86" si="98">Z67-Y67</f>
        <v>0</v>
      </c>
      <c r="AB67" s="458">
        <f t="shared" ref="AB67:AB76" si="99">AB6</f>
        <v>800</v>
      </c>
      <c r="AC67" s="458">
        <f t="shared" ref="AC67:AC76" si="100">AC6*(1+$AQ$67)</f>
        <v>800</v>
      </c>
      <c r="AD67" s="459">
        <f t="shared" ref="AD67:AD86" si="101">AC67-AB67</f>
        <v>0</v>
      </c>
      <c r="AE67" s="458">
        <f t="shared" ref="AE67:AE76" si="102">AE6</f>
        <v>5250</v>
      </c>
      <c r="AF67" s="458">
        <f t="shared" ref="AF67:AF76" si="103">AF6*(1+$AQ$67)</f>
        <v>5250</v>
      </c>
      <c r="AG67" s="459">
        <f t="shared" ref="AG67:AG86" si="104">AF67-AE67</f>
        <v>0</v>
      </c>
      <c r="AH67" s="458">
        <f t="shared" ref="AH67:AH76" si="105">AH6</f>
        <v>1500</v>
      </c>
      <c r="AI67" s="458">
        <f t="shared" ref="AI67:AI76" si="106">AI6*(1+$AQ$67)</f>
        <v>1500</v>
      </c>
      <c r="AJ67" s="459">
        <f t="shared" ref="AJ67:AJ86" si="107">AI67-AH67</f>
        <v>0</v>
      </c>
      <c r="AK67" s="458">
        <f t="shared" ref="AK67:AK76" si="108">AK6</f>
        <v>312</v>
      </c>
      <c r="AL67" s="458">
        <f t="shared" ref="AL67:AL76" si="109">AL6*(1+$AQ$67)</f>
        <v>312</v>
      </c>
      <c r="AM67" s="459">
        <f t="shared" ref="AM67:AM86" si="110">AL67-AK67</f>
        <v>0</v>
      </c>
      <c r="AN67" s="458">
        <f t="shared" ref="AN67:AN76" si="111">AN6</f>
        <v>1940</v>
      </c>
      <c r="AO67" s="460">
        <f t="shared" ref="AO67:AO76" si="112">AO6*(1+$AQ$67)</f>
        <v>1940</v>
      </c>
      <c r="AP67" s="461">
        <f t="shared" ref="AP67:AP76" si="113">AO67-AN67</f>
        <v>0</v>
      </c>
      <c r="AQ67" s="462">
        <f>'Analyza citlivosti - AgendovéIS'!K7</f>
        <v>0</v>
      </c>
    </row>
    <row r="68" spans="1:43" s="442" customFormat="1" ht="16">
      <c r="A68" s="954"/>
      <c r="B68" s="956"/>
      <c r="C68" s="453" t="s">
        <v>26</v>
      </c>
      <c r="D68" s="454">
        <f t="shared" ref="D68:D131" si="114">G68+J68+M68+P68+S68+V68+Y68+AB68+AE68+AH68+AK68+AN68</f>
        <v>20134.8</v>
      </c>
      <c r="E68" s="455">
        <f t="shared" ref="E68:E131" si="115">H68+K68+N68+Q68+T68+W68+Z68+AC68+AF68+AI68+AL68+AO68</f>
        <v>20134.8</v>
      </c>
      <c r="F68" s="455">
        <f t="shared" ref="F68:F76" si="116">I68+L68+O68+R68+U68+X68+AA68+AD68+AG68+AJ68+AM68+AP68</f>
        <v>0</v>
      </c>
      <c r="G68" s="463">
        <f t="shared" si="79"/>
        <v>157.5</v>
      </c>
      <c r="H68" s="464">
        <f t="shared" si="80"/>
        <v>157.5</v>
      </c>
      <c r="I68" s="405">
        <f t="shared" ref="I68:I76" si="117">H68-G68</f>
        <v>0</v>
      </c>
      <c r="J68" s="464">
        <f t="shared" si="81"/>
        <v>498.75</v>
      </c>
      <c r="K68" s="464">
        <f t="shared" si="82"/>
        <v>498.75</v>
      </c>
      <c r="L68" s="405">
        <f t="shared" si="83"/>
        <v>0</v>
      </c>
      <c r="M68" s="464">
        <f t="shared" si="84"/>
        <v>75.600000000000009</v>
      </c>
      <c r="N68" s="464">
        <f t="shared" si="85"/>
        <v>75.600000000000009</v>
      </c>
      <c r="O68" s="405">
        <f t="shared" si="86"/>
        <v>0</v>
      </c>
      <c r="P68" s="464">
        <f t="shared" si="87"/>
        <v>3675</v>
      </c>
      <c r="Q68" s="464">
        <f t="shared" si="88"/>
        <v>3675</v>
      </c>
      <c r="R68" s="405">
        <f t="shared" si="89"/>
        <v>0</v>
      </c>
      <c r="S68" s="464">
        <f t="shared" si="90"/>
        <v>297.15000000000003</v>
      </c>
      <c r="T68" s="464">
        <f t="shared" si="91"/>
        <v>297.15000000000003</v>
      </c>
      <c r="U68" s="405">
        <f t="shared" si="92"/>
        <v>0</v>
      </c>
      <c r="V68" s="464">
        <f t="shared" si="93"/>
        <v>413.70000000000005</v>
      </c>
      <c r="W68" s="464">
        <f t="shared" si="94"/>
        <v>413.70000000000005</v>
      </c>
      <c r="X68" s="405">
        <f t="shared" si="95"/>
        <v>0</v>
      </c>
      <c r="Y68" s="464">
        <f t="shared" si="96"/>
        <v>4725</v>
      </c>
      <c r="Z68" s="464">
        <f t="shared" si="97"/>
        <v>4725</v>
      </c>
      <c r="AA68" s="405">
        <f t="shared" si="98"/>
        <v>0</v>
      </c>
      <c r="AB68" s="464">
        <f t="shared" si="99"/>
        <v>840</v>
      </c>
      <c r="AC68" s="464">
        <f t="shared" si="100"/>
        <v>840</v>
      </c>
      <c r="AD68" s="405">
        <f t="shared" si="101"/>
        <v>0</v>
      </c>
      <c r="AE68" s="464">
        <f t="shared" si="102"/>
        <v>5512.5</v>
      </c>
      <c r="AF68" s="464">
        <f t="shared" si="103"/>
        <v>5512.5</v>
      </c>
      <c r="AG68" s="405">
        <f t="shared" si="104"/>
        <v>0</v>
      </c>
      <c r="AH68" s="464">
        <f t="shared" si="105"/>
        <v>1575</v>
      </c>
      <c r="AI68" s="464">
        <f t="shared" si="106"/>
        <v>1575</v>
      </c>
      <c r="AJ68" s="405">
        <f t="shared" si="107"/>
        <v>0</v>
      </c>
      <c r="AK68" s="464">
        <f t="shared" si="108"/>
        <v>327.60000000000002</v>
      </c>
      <c r="AL68" s="464">
        <f t="shared" si="109"/>
        <v>327.60000000000002</v>
      </c>
      <c r="AM68" s="405">
        <f t="shared" si="110"/>
        <v>0</v>
      </c>
      <c r="AN68" s="464">
        <f t="shared" si="111"/>
        <v>2037</v>
      </c>
      <c r="AO68" s="465">
        <f t="shared" si="112"/>
        <v>2037</v>
      </c>
      <c r="AP68" s="407">
        <f t="shared" si="113"/>
        <v>0</v>
      </c>
      <c r="AQ68" s="441"/>
    </row>
    <row r="69" spans="1:43" s="442" customFormat="1" ht="16">
      <c r="A69" s="954"/>
      <c r="B69" s="956"/>
      <c r="C69" s="453" t="s">
        <v>27</v>
      </c>
      <c r="D69" s="454">
        <f t="shared" si="114"/>
        <v>21141.539999999997</v>
      </c>
      <c r="E69" s="455">
        <f t="shared" si="115"/>
        <v>21141.539999999997</v>
      </c>
      <c r="F69" s="455">
        <f t="shared" si="116"/>
        <v>0</v>
      </c>
      <c r="G69" s="463">
        <f t="shared" si="79"/>
        <v>165.375</v>
      </c>
      <c r="H69" s="464">
        <f t="shared" si="80"/>
        <v>165.375</v>
      </c>
      <c r="I69" s="405">
        <f t="shared" si="117"/>
        <v>0</v>
      </c>
      <c r="J69" s="464">
        <f t="shared" si="81"/>
        <v>523.6875</v>
      </c>
      <c r="K69" s="464">
        <f t="shared" si="82"/>
        <v>523.6875</v>
      </c>
      <c r="L69" s="405">
        <f t="shared" si="83"/>
        <v>0</v>
      </c>
      <c r="M69" s="464">
        <f t="shared" si="84"/>
        <v>79.38000000000001</v>
      </c>
      <c r="N69" s="464">
        <f t="shared" si="85"/>
        <v>79.38000000000001</v>
      </c>
      <c r="O69" s="405">
        <f t="shared" si="86"/>
        <v>0</v>
      </c>
      <c r="P69" s="464">
        <f t="shared" si="87"/>
        <v>3858.75</v>
      </c>
      <c r="Q69" s="464">
        <f t="shared" si="88"/>
        <v>3858.75</v>
      </c>
      <c r="R69" s="405">
        <f t="shared" si="89"/>
        <v>0</v>
      </c>
      <c r="S69" s="464">
        <f t="shared" si="90"/>
        <v>312.00750000000005</v>
      </c>
      <c r="T69" s="464">
        <f t="shared" si="91"/>
        <v>312.00750000000005</v>
      </c>
      <c r="U69" s="405">
        <f t="shared" si="92"/>
        <v>0</v>
      </c>
      <c r="V69" s="464">
        <f t="shared" si="93"/>
        <v>434.38500000000005</v>
      </c>
      <c r="W69" s="464">
        <f t="shared" si="94"/>
        <v>434.38500000000005</v>
      </c>
      <c r="X69" s="405">
        <f t="shared" si="95"/>
        <v>0</v>
      </c>
      <c r="Y69" s="464">
        <f t="shared" si="96"/>
        <v>4961.25</v>
      </c>
      <c r="Z69" s="464">
        <f t="shared" si="97"/>
        <v>4961.25</v>
      </c>
      <c r="AA69" s="405">
        <f t="shared" si="98"/>
        <v>0</v>
      </c>
      <c r="AB69" s="464">
        <f t="shared" si="99"/>
        <v>882</v>
      </c>
      <c r="AC69" s="464">
        <f t="shared" si="100"/>
        <v>882</v>
      </c>
      <c r="AD69" s="405">
        <f t="shared" si="101"/>
        <v>0</v>
      </c>
      <c r="AE69" s="464">
        <f t="shared" si="102"/>
        <v>5788.125</v>
      </c>
      <c r="AF69" s="464">
        <f t="shared" si="103"/>
        <v>5788.125</v>
      </c>
      <c r="AG69" s="405">
        <f t="shared" si="104"/>
        <v>0</v>
      </c>
      <c r="AH69" s="464">
        <f t="shared" si="105"/>
        <v>1653.75</v>
      </c>
      <c r="AI69" s="464">
        <f t="shared" si="106"/>
        <v>1653.75</v>
      </c>
      <c r="AJ69" s="405">
        <f t="shared" si="107"/>
        <v>0</v>
      </c>
      <c r="AK69" s="464">
        <f t="shared" si="108"/>
        <v>343.98</v>
      </c>
      <c r="AL69" s="464">
        <f t="shared" si="109"/>
        <v>343.98</v>
      </c>
      <c r="AM69" s="405">
        <f t="shared" si="110"/>
        <v>0</v>
      </c>
      <c r="AN69" s="464">
        <f t="shared" si="111"/>
        <v>2138.85</v>
      </c>
      <c r="AO69" s="465">
        <f t="shared" si="112"/>
        <v>2138.85</v>
      </c>
      <c r="AP69" s="407">
        <f t="shared" si="113"/>
        <v>0</v>
      </c>
      <c r="AQ69" s="441"/>
    </row>
    <row r="70" spans="1:43" s="442" customFormat="1" ht="16">
      <c r="A70" s="954"/>
      <c r="B70" s="956"/>
      <c r="C70" s="453" t="s">
        <v>28</v>
      </c>
      <c r="D70" s="454">
        <f t="shared" si="114"/>
        <v>22198.616999999998</v>
      </c>
      <c r="E70" s="455">
        <f t="shared" si="115"/>
        <v>22198.616999999998</v>
      </c>
      <c r="F70" s="455">
        <f t="shared" si="116"/>
        <v>0</v>
      </c>
      <c r="G70" s="463">
        <f t="shared" si="79"/>
        <v>173.64375000000001</v>
      </c>
      <c r="H70" s="464">
        <f t="shared" si="80"/>
        <v>173.64375000000001</v>
      </c>
      <c r="I70" s="405">
        <f t="shared" si="117"/>
        <v>0</v>
      </c>
      <c r="J70" s="464">
        <f t="shared" si="81"/>
        <v>549.87187500000005</v>
      </c>
      <c r="K70" s="464">
        <f t="shared" si="82"/>
        <v>549.87187500000005</v>
      </c>
      <c r="L70" s="405">
        <f t="shared" si="83"/>
        <v>0</v>
      </c>
      <c r="M70" s="464">
        <f t="shared" si="84"/>
        <v>83.349000000000018</v>
      </c>
      <c r="N70" s="464">
        <f t="shared" si="85"/>
        <v>83.349000000000018</v>
      </c>
      <c r="O70" s="405">
        <f t="shared" si="86"/>
        <v>0</v>
      </c>
      <c r="P70" s="464">
        <f t="shared" si="87"/>
        <v>4051.6875</v>
      </c>
      <c r="Q70" s="464">
        <f t="shared" si="88"/>
        <v>4051.6875</v>
      </c>
      <c r="R70" s="405">
        <f t="shared" si="89"/>
        <v>0</v>
      </c>
      <c r="S70" s="464">
        <f t="shared" si="90"/>
        <v>327.60787500000009</v>
      </c>
      <c r="T70" s="464">
        <f t="shared" si="91"/>
        <v>327.60787500000009</v>
      </c>
      <c r="U70" s="405">
        <f t="shared" si="92"/>
        <v>0</v>
      </c>
      <c r="V70" s="464">
        <f t="shared" si="93"/>
        <v>456.10425000000009</v>
      </c>
      <c r="W70" s="464">
        <f t="shared" si="94"/>
        <v>456.10425000000009</v>
      </c>
      <c r="X70" s="405">
        <f t="shared" si="95"/>
        <v>0</v>
      </c>
      <c r="Y70" s="464">
        <f t="shared" si="96"/>
        <v>5209.3125</v>
      </c>
      <c r="Z70" s="464">
        <f t="shared" si="97"/>
        <v>5209.3125</v>
      </c>
      <c r="AA70" s="405">
        <f t="shared" si="98"/>
        <v>0</v>
      </c>
      <c r="AB70" s="464">
        <f t="shared" si="99"/>
        <v>926.1</v>
      </c>
      <c r="AC70" s="464">
        <f t="shared" si="100"/>
        <v>926.1</v>
      </c>
      <c r="AD70" s="405">
        <f t="shared" si="101"/>
        <v>0</v>
      </c>
      <c r="AE70" s="464">
        <f t="shared" si="102"/>
        <v>6077.53125</v>
      </c>
      <c r="AF70" s="464">
        <f t="shared" si="103"/>
        <v>6077.53125</v>
      </c>
      <c r="AG70" s="405">
        <f t="shared" si="104"/>
        <v>0</v>
      </c>
      <c r="AH70" s="464">
        <f t="shared" si="105"/>
        <v>1736.4375</v>
      </c>
      <c r="AI70" s="464">
        <f t="shared" si="106"/>
        <v>1736.4375</v>
      </c>
      <c r="AJ70" s="405">
        <f t="shared" si="107"/>
        <v>0</v>
      </c>
      <c r="AK70" s="464">
        <f t="shared" si="108"/>
        <v>361.17900000000003</v>
      </c>
      <c r="AL70" s="464">
        <f t="shared" si="109"/>
        <v>361.17900000000003</v>
      </c>
      <c r="AM70" s="405">
        <f t="shared" si="110"/>
        <v>0</v>
      </c>
      <c r="AN70" s="464">
        <f t="shared" si="111"/>
        <v>2245.7925</v>
      </c>
      <c r="AO70" s="465">
        <f t="shared" si="112"/>
        <v>2245.7925</v>
      </c>
      <c r="AP70" s="407">
        <f t="shared" si="113"/>
        <v>0</v>
      </c>
      <c r="AQ70" s="441"/>
    </row>
    <row r="71" spans="1:43" s="442" customFormat="1" ht="16">
      <c r="A71" s="954"/>
      <c r="B71" s="956"/>
      <c r="C71" s="453" t="s">
        <v>29</v>
      </c>
      <c r="D71" s="454">
        <f t="shared" si="114"/>
        <v>23308.547850000003</v>
      </c>
      <c r="E71" s="455">
        <f t="shared" si="115"/>
        <v>23308.547850000003</v>
      </c>
      <c r="F71" s="455">
        <f t="shared" si="116"/>
        <v>0</v>
      </c>
      <c r="G71" s="463">
        <f t="shared" si="79"/>
        <v>182.32593750000001</v>
      </c>
      <c r="H71" s="464">
        <f t="shared" si="80"/>
        <v>182.32593750000001</v>
      </c>
      <c r="I71" s="405">
        <f t="shared" si="117"/>
        <v>0</v>
      </c>
      <c r="J71" s="464">
        <f t="shared" si="81"/>
        <v>577.3654687500001</v>
      </c>
      <c r="K71" s="464">
        <f t="shared" si="82"/>
        <v>577.3654687500001</v>
      </c>
      <c r="L71" s="405">
        <f t="shared" si="83"/>
        <v>0</v>
      </c>
      <c r="M71" s="464">
        <f t="shared" si="84"/>
        <v>87.51645000000002</v>
      </c>
      <c r="N71" s="464">
        <f t="shared" si="85"/>
        <v>87.51645000000002</v>
      </c>
      <c r="O71" s="405">
        <f t="shared" si="86"/>
        <v>0</v>
      </c>
      <c r="P71" s="464">
        <f t="shared" si="87"/>
        <v>4254.2718750000004</v>
      </c>
      <c r="Q71" s="464">
        <f t="shared" si="88"/>
        <v>4254.2718750000004</v>
      </c>
      <c r="R71" s="405">
        <f t="shared" si="89"/>
        <v>0</v>
      </c>
      <c r="S71" s="464">
        <f t="shared" si="90"/>
        <v>343.98826875000009</v>
      </c>
      <c r="T71" s="464">
        <f t="shared" si="91"/>
        <v>343.98826875000009</v>
      </c>
      <c r="U71" s="405">
        <f t="shared" si="92"/>
        <v>0</v>
      </c>
      <c r="V71" s="464">
        <f t="shared" si="93"/>
        <v>478.90946250000013</v>
      </c>
      <c r="W71" s="464">
        <f t="shared" si="94"/>
        <v>478.90946250000013</v>
      </c>
      <c r="X71" s="405">
        <f t="shared" si="95"/>
        <v>0</v>
      </c>
      <c r="Y71" s="464">
        <f t="shared" si="96"/>
        <v>5469.7781249999998</v>
      </c>
      <c r="Z71" s="464">
        <f t="shared" si="97"/>
        <v>5469.7781249999998</v>
      </c>
      <c r="AA71" s="405">
        <f t="shared" si="98"/>
        <v>0</v>
      </c>
      <c r="AB71" s="464">
        <f t="shared" si="99"/>
        <v>972.40500000000009</v>
      </c>
      <c r="AC71" s="464">
        <f t="shared" si="100"/>
        <v>972.40500000000009</v>
      </c>
      <c r="AD71" s="405">
        <f t="shared" si="101"/>
        <v>0</v>
      </c>
      <c r="AE71" s="464">
        <f t="shared" si="102"/>
        <v>6381.4078125000005</v>
      </c>
      <c r="AF71" s="464">
        <f t="shared" si="103"/>
        <v>6381.4078125000005</v>
      </c>
      <c r="AG71" s="405">
        <f t="shared" si="104"/>
        <v>0</v>
      </c>
      <c r="AH71" s="464">
        <f t="shared" si="105"/>
        <v>1823.2593750000001</v>
      </c>
      <c r="AI71" s="464">
        <f t="shared" si="106"/>
        <v>1823.2593750000001</v>
      </c>
      <c r="AJ71" s="405">
        <f t="shared" si="107"/>
        <v>0</v>
      </c>
      <c r="AK71" s="464">
        <f t="shared" si="108"/>
        <v>379.23795000000007</v>
      </c>
      <c r="AL71" s="464">
        <f t="shared" si="109"/>
        <v>379.23795000000007</v>
      </c>
      <c r="AM71" s="405">
        <f t="shared" si="110"/>
        <v>0</v>
      </c>
      <c r="AN71" s="464">
        <f t="shared" si="111"/>
        <v>2358.0821249999999</v>
      </c>
      <c r="AO71" s="465">
        <f t="shared" si="112"/>
        <v>2358.0821249999999</v>
      </c>
      <c r="AP71" s="407">
        <f t="shared" si="113"/>
        <v>0</v>
      </c>
      <c r="AQ71" s="441"/>
    </row>
    <row r="72" spans="1:43" s="442" customFormat="1" ht="16">
      <c r="A72" s="954"/>
      <c r="B72" s="956"/>
      <c r="C72" s="453" t="s">
        <v>30</v>
      </c>
      <c r="D72" s="454">
        <f t="shared" si="114"/>
        <v>24473.975242500004</v>
      </c>
      <c r="E72" s="455">
        <f t="shared" si="115"/>
        <v>24473.975242500004</v>
      </c>
      <c r="F72" s="455">
        <f t="shared" si="116"/>
        <v>0</v>
      </c>
      <c r="G72" s="463">
        <f t="shared" si="79"/>
        <v>191.44223437500003</v>
      </c>
      <c r="H72" s="464">
        <f t="shared" si="80"/>
        <v>191.44223437500003</v>
      </c>
      <c r="I72" s="405">
        <f t="shared" si="117"/>
        <v>0</v>
      </c>
      <c r="J72" s="464">
        <f t="shared" si="81"/>
        <v>606.23374218750018</v>
      </c>
      <c r="K72" s="464">
        <f t="shared" si="82"/>
        <v>606.23374218750018</v>
      </c>
      <c r="L72" s="405">
        <f t="shared" si="83"/>
        <v>0</v>
      </c>
      <c r="M72" s="464">
        <f t="shared" si="84"/>
        <v>91.892272500000018</v>
      </c>
      <c r="N72" s="464">
        <f t="shared" si="85"/>
        <v>91.892272500000018</v>
      </c>
      <c r="O72" s="405">
        <f t="shared" si="86"/>
        <v>0</v>
      </c>
      <c r="P72" s="464">
        <f t="shared" si="87"/>
        <v>4466.985468750001</v>
      </c>
      <c r="Q72" s="464">
        <f t="shared" si="88"/>
        <v>4466.985468750001</v>
      </c>
      <c r="R72" s="405">
        <f t="shared" si="89"/>
        <v>0</v>
      </c>
      <c r="S72" s="464">
        <f t="shared" si="90"/>
        <v>361.18768218750012</v>
      </c>
      <c r="T72" s="464">
        <f t="shared" si="91"/>
        <v>361.18768218750012</v>
      </c>
      <c r="U72" s="405">
        <f t="shared" si="92"/>
        <v>0</v>
      </c>
      <c r="V72" s="464">
        <f t="shared" si="93"/>
        <v>502.85493562500017</v>
      </c>
      <c r="W72" s="464">
        <f t="shared" si="94"/>
        <v>502.85493562500017</v>
      </c>
      <c r="X72" s="405">
        <f t="shared" si="95"/>
        <v>0</v>
      </c>
      <c r="Y72" s="464">
        <f t="shared" si="96"/>
        <v>5743.2670312500004</v>
      </c>
      <c r="Z72" s="464">
        <f t="shared" si="97"/>
        <v>5743.2670312500004</v>
      </c>
      <c r="AA72" s="405">
        <f t="shared" si="98"/>
        <v>0</v>
      </c>
      <c r="AB72" s="464">
        <f t="shared" si="99"/>
        <v>1021.0252500000001</v>
      </c>
      <c r="AC72" s="464">
        <f t="shared" si="100"/>
        <v>1021.0252500000001</v>
      </c>
      <c r="AD72" s="405">
        <f t="shared" si="101"/>
        <v>0</v>
      </c>
      <c r="AE72" s="464">
        <f t="shared" si="102"/>
        <v>6700.4782031250006</v>
      </c>
      <c r="AF72" s="464">
        <f t="shared" si="103"/>
        <v>6700.4782031250006</v>
      </c>
      <c r="AG72" s="405">
        <f t="shared" si="104"/>
        <v>0</v>
      </c>
      <c r="AH72" s="464">
        <f t="shared" si="105"/>
        <v>1914.4223437500002</v>
      </c>
      <c r="AI72" s="464">
        <f t="shared" si="106"/>
        <v>1914.4223437500002</v>
      </c>
      <c r="AJ72" s="405">
        <f t="shared" si="107"/>
        <v>0</v>
      </c>
      <c r="AK72" s="464">
        <f t="shared" si="108"/>
        <v>398.19984750000009</v>
      </c>
      <c r="AL72" s="464">
        <f t="shared" si="109"/>
        <v>398.19984750000009</v>
      </c>
      <c r="AM72" s="405">
        <f t="shared" si="110"/>
        <v>0</v>
      </c>
      <c r="AN72" s="464">
        <f t="shared" si="111"/>
        <v>2475.9862312499999</v>
      </c>
      <c r="AO72" s="465">
        <f t="shared" si="112"/>
        <v>2475.9862312499999</v>
      </c>
      <c r="AP72" s="407">
        <f t="shared" si="113"/>
        <v>0</v>
      </c>
      <c r="AQ72" s="441"/>
    </row>
    <row r="73" spans="1:43" s="442" customFormat="1" ht="16">
      <c r="A73" s="954"/>
      <c r="B73" s="956"/>
      <c r="C73" s="453" t="s">
        <v>31</v>
      </c>
      <c r="D73" s="454">
        <f t="shared" si="114"/>
        <v>25697.674004625005</v>
      </c>
      <c r="E73" s="455">
        <f t="shared" si="115"/>
        <v>25697.674004625005</v>
      </c>
      <c r="F73" s="455">
        <f t="shared" si="116"/>
        <v>0</v>
      </c>
      <c r="G73" s="463">
        <f t="shared" si="79"/>
        <v>201.01434609375005</v>
      </c>
      <c r="H73" s="464">
        <f t="shared" si="80"/>
        <v>201.01434609375005</v>
      </c>
      <c r="I73" s="405">
        <f t="shared" si="117"/>
        <v>0</v>
      </c>
      <c r="J73" s="464">
        <f t="shared" si="81"/>
        <v>636.54542929687523</v>
      </c>
      <c r="K73" s="464">
        <f t="shared" si="82"/>
        <v>636.54542929687523</v>
      </c>
      <c r="L73" s="405">
        <f t="shared" si="83"/>
        <v>0</v>
      </c>
      <c r="M73" s="464">
        <f t="shared" si="84"/>
        <v>96.486886125000026</v>
      </c>
      <c r="N73" s="464">
        <f t="shared" si="85"/>
        <v>96.486886125000026</v>
      </c>
      <c r="O73" s="405">
        <f t="shared" si="86"/>
        <v>0</v>
      </c>
      <c r="P73" s="464">
        <f t="shared" si="87"/>
        <v>4690.3347421875014</v>
      </c>
      <c r="Q73" s="464">
        <f t="shared" si="88"/>
        <v>4690.3347421875014</v>
      </c>
      <c r="R73" s="405">
        <f t="shared" si="89"/>
        <v>0</v>
      </c>
      <c r="S73" s="464">
        <f t="shared" si="90"/>
        <v>379.24706629687512</v>
      </c>
      <c r="T73" s="464">
        <f t="shared" si="91"/>
        <v>379.24706629687512</v>
      </c>
      <c r="U73" s="405">
        <f t="shared" si="92"/>
        <v>0</v>
      </c>
      <c r="V73" s="464">
        <f t="shared" si="93"/>
        <v>527.99768240625019</v>
      </c>
      <c r="W73" s="464">
        <f t="shared" si="94"/>
        <v>527.99768240625019</v>
      </c>
      <c r="X73" s="405">
        <f t="shared" si="95"/>
        <v>0</v>
      </c>
      <c r="Y73" s="464">
        <f t="shared" si="96"/>
        <v>6030.4303828125003</v>
      </c>
      <c r="Z73" s="464">
        <f t="shared" si="97"/>
        <v>6030.4303828125003</v>
      </c>
      <c r="AA73" s="405">
        <f t="shared" si="98"/>
        <v>0</v>
      </c>
      <c r="AB73" s="464">
        <f t="shared" si="99"/>
        <v>1072.0765125000003</v>
      </c>
      <c r="AC73" s="464">
        <f t="shared" si="100"/>
        <v>1072.0765125000003</v>
      </c>
      <c r="AD73" s="405">
        <f t="shared" si="101"/>
        <v>0</v>
      </c>
      <c r="AE73" s="464">
        <f t="shared" si="102"/>
        <v>7035.5021132812508</v>
      </c>
      <c r="AF73" s="464">
        <f t="shared" si="103"/>
        <v>7035.5021132812508</v>
      </c>
      <c r="AG73" s="405">
        <f t="shared" si="104"/>
        <v>0</v>
      </c>
      <c r="AH73" s="464">
        <f t="shared" si="105"/>
        <v>2010.1434609375003</v>
      </c>
      <c r="AI73" s="464">
        <f t="shared" si="106"/>
        <v>2010.1434609375003</v>
      </c>
      <c r="AJ73" s="405">
        <f t="shared" si="107"/>
        <v>0</v>
      </c>
      <c r="AK73" s="464">
        <f t="shared" si="108"/>
        <v>418.10983987500009</v>
      </c>
      <c r="AL73" s="464">
        <f t="shared" si="109"/>
        <v>418.10983987500009</v>
      </c>
      <c r="AM73" s="405">
        <f t="shared" si="110"/>
        <v>0</v>
      </c>
      <c r="AN73" s="464">
        <f t="shared" si="111"/>
        <v>2599.7855428124999</v>
      </c>
      <c r="AO73" s="465">
        <f t="shared" si="112"/>
        <v>2599.7855428124999</v>
      </c>
      <c r="AP73" s="407">
        <f t="shared" si="113"/>
        <v>0</v>
      </c>
      <c r="AQ73" s="441"/>
    </row>
    <row r="74" spans="1:43" s="442" customFormat="1" ht="16">
      <c r="A74" s="954"/>
      <c r="B74" s="956"/>
      <c r="C74" s="453" t="s">
        <v>32</v>
      </c>
      <c r="D74" s="454">
        <f t="shared" si="114"/>
        <v>26982.557704856255</v>
      </c>
      <c r="E74" s="455">
        <f t="shared" si="115"/>
        <v>26982.557704856255</v>
      </c>
      <c r="F74" s="455">
        <f t="shared" si="116"/>
        <v>0</v>
      </c>
      <c r="G74" s="463">
        <f t="shared" si="79"/>
        <v>211.06506339843756</v>
      </c>
      <c r="H74" s="464">
        <f t="shared" si="80"/>
        <v>211.06506339843756</v>
      </c>
      <c r="I74" s="405">
        <f t="shared" si="117"/>
        <v>0</v>
      </c>
      <c r="J74" s="464">
        <f t="shared" si="81"/>
        <v>668.37270076171899</v>
      </c>
      <c r="K74" s="464">
        <f t="shared" si="82"/>
        <v>668.37270076171899</v>
      </c>
      <c r="L74" s="405">
        <f t="shared" si="83"/>
        <v>0</v>
      </c>
      <c r="M74" s="464">
        <f t="shared" si="84"/>
        <v>101.31123043125004</v>
      </c>
      <c r="N74" s="464">
        <f t="shared" si="85"/>
        <v>101.31123043125004</v>
      </c>
      <c r="O74" s="405">
        <f t="shared" si="86"/>
        <v>0</v>
      </c>
      <c r="P74" s="464">
        <f t="shared" si="87"/>
        <v>4924.8514792968763</v>
      </c>
      <c r="Q74" s="464">
        <f t="shared" si="88"/>
        <v>4924.8514792968763</v>
      </c>
      <c r="R74" s="405">
        <f t="shared" si="89"/>
        <v>0</v>
      </c>
      <c r="S74" s="464">
        <f t="shared" si="90"/>
        <v>398.20941961171889</v>
      </c>
      <c r="T74" s="464">
        <f t="shared" si="91"/>
        <v>398.20941961171889</v>
      </c>
      <c r="U74" s="405">
        <f t="shared" si="92"/>
        <v>0</v>
      </c>
      <c r="V74" s="464">
        <f t="shared" si="93"/>
        <v>554.39756652656274</v>
      </c>
      <c r="W74" s="464">
        <f t="shared" si="94"/>
        <v>554.39756652656274</v>
      </c>
      <c r="X74" s="405">
        <f t="shared" si="95"/>
        <v>0</v>
      </c>
      <c r="Y74" s="464">
        <f t="shared" si="96"/>
        <v>6331.9519019531253</v>
      </c>
      <c r="Z74" s="464">
        <f t="shared" si="97"/>
        <v>6331.9519019531253</v>
      </c>
      <c r="AA74" s="405">
        <f t="shared" si="98"/>
        <v>0</v>
      </c>
      <c r="AB74" s="464">
        <f t="shared" si="99"/>
        <v>1125.6803381250004</v>
      </c>
      <c r="AC74" s="464">
        <f t="shared" si="100"/>
        <v>1125.6803381250004</v>
      </c>
      <c r="AD74" s="405">
        <f t="shared" si="101"/>
        <v>0</v>
      </c>
      <c r="AE74" s="464">
        <f t="shared" si="102"/>
        <v>7387.2772189453135</v>
      </c>
      <c r="AF74" s="464">
        <f t="shared" si="103"/>
        <v>7387.2772189453135</v>
      </c>
      <c r="AG74" s="405">
        <f t="shared" si="104"/>
        <v>0</v>
      </c>
      <c r="AH74" s="464">
        <f t="shared" si="105"/>
        <v>2110.6506339843754</v>
      </c>
      <c r="AI74" s="464">
        <f t="shared" si="106"/>
        <v>2110.6506339843754</v>
      </c>
      <c r="AJ74" s="405">
        <f t="shared" si="107"/>
        <v>0</v>
      </c>
      <c r="AK74" s="464">
        <f t="shared" si="108"/>
        <v>439.01533186875014</v>
      </c>
      <c r="AL74" s="464">
        <f t="shared" si="109"/>
        <v>439.01533186875014</v>
      </c>
      <c r="AM74" s="405">
        <f t="shared" si="110"/>
        <v>0</v>
      </c>
      <c r="AN74" s="464">
        <f t="shared" si="111"/>
        <v>2729.7748199531252</v>
      </c>
      <c r="AO74" s="465">
        <f t="shared" si="112"/>
        <v>2729.7748199531252</v>
      </c>
      <c r="AP74" s="407">
        <f t="shared" si="113"/>
        <v>0</v>
      </c>
      <c r="AQ74" s="441"/>
    </row>
    <row r="75" spans="1:43" s="442" customFormat="1" ht="16">
      <c r="A75" s="954"/>
      <c r="B75" s="956"/>
      <c r="C75" s="453" t="s">
        <v>33</v>
      </c>
      <c r="D75" s="454">
        <f t="shared" si="114"/>
        <v>28331.685590099067</v>
      </c>
      <c r="E75" s="455">
        <f t="shared" si="115"/>
        <v>28331.685590099067</v>
      </c>
      <c r="F75" s="455">
        <f t="shared" si="116"/>
        <v>0</v>
      </c>
      <c r="G75" s="463">
        <f t="shared" si="79"/>
        <v>221.61831656835943</v>
      </c>
      <c r="H75" s="464">
        <f t="shared" si="80"/>
        <v>221.61831656835943</v>
      </c>
      <c r="I75" s="405">
        <f t="shared" si="117"/>
        <v>0</v>
      </c>
      <c r="J75" s="464">
        <f t="shared" si="81"/>
        <v>701.79133579980498</v>
      </c>
      <c r="K75" s="464">
        <f t="shared" si="82"/>
        <v>701.79133579980498</v>
      </c>
      <c r="L75" s="405">
        <f t="shared" si="83"/>
        <v>0</v>
      </c>
      <c r="M75" s="464">
        <f t="shared" si="84"/>
        <v>106.37679195281254</v>
      </c>
      <c r="N75" s="464">
        <f t="shared" si="85"/>
        <v>106.37679195281254</v>
      </c>
      <c r="O75" s="405">
        <f t="shared" si="86"/>
        <v>0</v>
      </c>
      <c r="P75" s="464">
        <f t="shared" si="87"/>
        <v>5171.0940532617205</v>
      </c>
      <c r="Q75" s="464">
        <f t="shared" si="88"/>
        <v>5171.0940532617205</v>
      </c>
      <c r="R75" s="405">
        <f t="shared" si="89"/>
        <v>0</v>
      </c>
      <c r="S75" s="464">
        <f t="shared" si="90"/>
        <v>418.11989059230484</v>
      </c>
      <c r="T75" s="464">
        <f t="shared" si="91"/>
        <v>418.11989059230484</v>
      </c>
      <c r="U75" s="405">
        <f t="shared" si="92"/>
        <v>0</v>
      </c>
      <c r="V75" s="464">
        <f t="shared" si="93"/>
        <v>582.11744485289091</v>
      </c>
      <c r="W75" s="464">
        <f t="shared" si="94"/>
        <v>582.11744485289091</v>
      </c>
      <c r="X75" s="405">
        <f t="shared" si="95"/>
        <v>0</v>
      </c>
      <c r="Y75" s="464">
        <f t="shared" si="96"/>
        <v>6648.5494970507816</v>
      </c>
      <c r="Z75" s="464">
        <f t="shared" si="97"/>
        <v>6648.5494970507816</v>
      </c>
      <c r="AA75" s="405">
        <f t="shared" si="98"/>
        <v>0</v>
      </c>
      <c r="AB75" s="464">
        <f t="shared" si="99"/>
        <v>1181.9643550312505</v>
      </c>
      <c r="AC75" s="464">
        <f t="shared" si="100"/>
        <v>1181.9643550312505</v>
      </c>
      <c r="AD75" s="405">
        <f t="shared" si="101"/>
        <v>0</v>
      </c>
      <c r="AE75" s="464">
        <f t="shared" si="102"/>
        <v>7756.6410798925799</v>
      </c>
      <c r="AF75" s="464">
        <f t="shared" si="103"/>
        <v>7756.6410798925799</v>
      </c>
      <c r="AG75" s="405">
        <f t="shared" si="104"/>
        <v>0</v>
      </c>
      <c r="AH75" s="464">
        <f t="shared" si="105"/>
        <v>2216.1831656835943</v>
      </c>
      <c r="AI75" s="464">
        <f t="shared" si="106"/>
        <v>2216.1831656835943</v>
      </c>
      <c r="AJ75" s="405">
        <f t="shared" si="107"/>
        <v>0</v>
      </c>
      <c r="AK75" s="464">
        <f t="shared" si="108"/>
        <v>460.96609846218769</v>
      </c>
      <c r="AL75" s="464">
        <f t="shared" si="109"/>
        <v>460.96609846218769</v>
      </c>
      <c r="AM75" s="405">
        <f t="shared" si="110"/>
        <v>0</v>
      </c>
      <c r="AN75" s="464">
        <f t="shared" si="111"/>
        <v>2866.2635609507815</v>
      </c>
      <c r="AO75" s="465">
        <f t="shared" si="112"/>
        <v>2866.2635609507815</v>
      </c>
      <c r="AP75" s="407">
        <f t="shared" si="113"/>
        <v>0</v>
      </c>
      <c r="AQ75" s="441"/>
    </row>
    <row r="76" spans="1:43" s="442" customFormat="1" ht="17" thickBot="1">
      <c r="A76" s="955"/>
      <c r="B76" s="957"/>
      <c r="C76" s="466" t="s">
        <v>34</v>
      </c>
      <c r="D76" s="454">
        <f t="shared" si="114"/>
        <v>29748.269869604021</v>
      </c>
      <c r="E76" s="455">
        <f t="shared" si="115"/>
        <v>29748.269869604021</v>
      </c>
      <c r="F76" s="455">
        <f t="shared" si="116"/>
        <v>0</v>
      </c>
      <c r="G76" s="468">
        <f t="shared" si="79"/>
        <v>232.6992323967774</v>
      </c>
      <c r="H76" s="469">
        <f t="shared" si="80"/>
        <v>232.6992323967774</v>
      </c>
      <c r="I76" s="412">
        <f t="shared" si="117"/>
        <v>0</v>
      </c>
      <c r="J76" s="469">
        <f t="shared" si="81"/>
        <v>736.88090258979526</v>
      </c>
      <c r="K76" s="469">
        <f t="shared" si="82"/>
        <v>736.88090258979526</v>
      </c>
      <c r="L76" s="412">
        <f t="shared" si="83"/>
        <v>0</v>
      </c>
      <c r="M76" s="469">
        <f t="shared" si="84"/>
        <v>111.69563155045317</v>
      </c>
      <c r="N76" s="469">
        <f t="shared" si="85"/>
        <v>111.69563155045317</v>
      </c>
      <c r="O76" s="412">
        <f t="shared" si="86"/>
        <v>0</v>
      </c>
      <c r="P76" s="469">
        <f t="shared" si="87"/>
        <v>5429.6487559248071</v>
      </c>
      <c r="Q76" s="469">
        <f t="shared" si="88"/>
        <v>5429.6487559248071</v>
      </c>
      <c r="R76" s="412">
        <f t="shared" si="89"/>
        <v>0</v>
      </c>
      <c r="S76" s="469">
        <f t="shared" si="90"/>
        <v>439.02588512192011</v>
      </c>
      <c r="T76" s="469">
        <f t="shared" si="91"/>
        <v>439.02588512192011</v>
      </c>
      <c r="U76" s="412">
        <f t="shared" si="92"/>
        <v>0</v>
      </c>
      <c r="V76" s="469">
        <f t="shared" si="93"/>
        <v>611.22331709553544</v>
      </c>
      <c r="W76" s="469">
        <f t="shared" si="94"/>
        <v>611.22331709553544</v>
      </c>
      <c r="X76" s="412">
        <f t="shared" si="95"/>
        <v>0</v>
      </c>
      <c r="Y76" s="469">
        <f t="shared" si="96"/>
        <v>6980.9769719033211</v>
      </c>
      <c r="Z76" s="469">
        <f t="shared" si="97"/>
        <v>6980.9769719033211</v>
      </c>
      <c r="AA76" s="412">
        <f t="shared" si="98"/>
        <v>0</v>
      </c>
      <c r="AB76" s="469">
        <f t="shared" si="99"/>
        <v>1241.062572782813</v>
      </c>
      <c r="AC76" s="469">
        <f t="shared" si="100"/>
        <v>1241.062572782813</v>
      </c>
      <c r="AD76" s="412">
        <f t="shared" si="101"/>
        <v>0</v>
      </c>
      <c r="AE76" s="469">
        <f t="shared" si="102"/>
        <v>8144.4731338872089</v>
      </c>
      <c r="AF76" s="469">
        <f t="shared" si="103"/>
        <v>8144.4731338872089</v>
      </c>
      <c r="AG76" s="412">
        <f t="shared" si="104"/>
        <v>0</v>
      </c>
      <c r="AH76" s="469">
        <f t="shared" si="105"/>
        <v>2326.9923239677742</v>
      </c>
      <c r="AI76" s="469">
        <f t="shared" si="106"/>
        <v>2326.9923239677742</v>
      </c>
      <c r="AJ76" s="412">
        <f t="shared" si="107"/>
        <v>0</v>
      </c>
      <c r="AK76" s="469">
        <f t="shared" si="108"/>
        <v>484.0144033852971</v>
      </c>
      <c r="AL76" s="469">
        <f t="shared" si="109"/>
        <v>484.0144033852971</v>
      </c>
      <c r="AM76" s="412">
        <f t="shared" si="110"/>
        <v>0</v>
      </c>
      <c r="AN76" s="469">
        <f t="shared" si="111"/>
        <v>3009.5767389983207</v>
      </c>
      <c r="AO76" s="470">
        <f t="shared" si="112"/>
        <v>3009.5767389983207</v>
      </c>
      <c r="AP76" s="414">
        <f t="shared" si="113"/>
        <v>0</v>
      </c>
      <c r="AQ76" s="441"/>
    </row>
    <row r="77" spans="1:43" ht="16">
      <c r="A77" s="954" t="s">
        <v>189</v>
      </c>
      <c r="B77" s="956" t="s">
        <v>13</v>
      </c>
      <c r="C77" s="453" t="s">
        <v>25</v>
      </c>
      <c r="D77" s="454">
        <f t="shared" si="114"/>
        <v>13118810.262598889</v>
      </c>
      <c r="E77" s="455">
        <f t="shared" si="115"/>
        <v>13118810.262598889</v>
      </c>
      <c r="F77" s="456">
        <f>I77+L77+O77+AP77</f>
        <v>0</v>
      </c>
      <c r="G77" s="471">
        <f>G6*G36*Faktory!$D$8</f>
        <v>192282.72568759165</v>
      </c>
      <c r="H77" s="472">
        <f>((H67*G36)-(H67*((G36-H36)*(1+$AQ$36))))*Faktory!$D$8</f>
        <v>192282.72568759165</v>
      </c>
      <c r="I77" s="396">
        <f>H77-G77</f>
        <v>0</v>
      </c>
      <c r="J77" s="472">
        <f>J6*J36*Faktory!$D$8</f>
        <v>442885.01543707919</v>
      </c>
      <c r="K77" s="472">
        <f>((K67*J36)-(K67*((J36-K36)*(1+$AQ$36))))*Faktory!$D$8</f>
        <v>442885.01543707919</v>
      </c>
      <c r="L77" s="396">
        <f>K77-J77</f>
        <v>0</v>
      </c>
      <c r="M77" s="472">
        <f>M6*M36*Faktory!$D$8</f>
        <v>330937.16899130092</v>
      </c>
      <c r="N77" s="472">
        <f>((N67*M36)-(N67*((M36-N36)*(1+$AQ$36))))*Faktory!$D$8</f>
        <v>330937.16899130092</v>
      </c>
      <c r="O77" s="396">
        <f>N77-M77</f>
        <v>0</v>
      </c>
      <c r="P77" s="472">
        <f>P6*P36*Faktory!$D$8</f>
        <v>2713051.002989436</v>
      </c>
      <c r="Q77" s="472">
        <f>((Q67*P36)-(Q67*((P36-Q36)*(1+$AQ$36))))*Faktory!$D$8</f>
        <v>2713051.002989436</v>
      </c>
      <c r="R77" s="396">
        <f t="shared" si="89"/>
        <v>0</v>
      </c>
      <c r="S77" s="472">
        <f>S6*S36*Faktory!$D$8</f>
        <v>39411.29660500188</v>
      </c>
      <c r="T77" s="472">
        <f>((T67*S36)-(T67*((S36-T36)*(1+$AQ$36))))*Faktory!$D$8</f>
        <v>39411.29660500188</v>
      </c>
      <c r="U77" s="396">
        <f t="shared" si="92"/>
        <v>0</v>
      </c>
      <c r="V77" s="472">
        <f>V6*V36*Faktory!$D$8</f>
        <v>407317.29325918137</v>
      </c>
      <c r="W77" s="472">
        <f>((W67*V36)-(W67*((V36-W36)*(1+$AQ$36))))*Faktory!$D$8</f>
        <v>407317.29325918137</v>
      </c>
      <c r="X77" s="396">
        <f t="shared" si="95"/>
        <v>0</v>
      </c>
      <c r="Y77" s="472">
        <f>Y6*Y36*Faktory!$D$8</f>
        <v>5720307.9248335166</v>
      </c>
      <c r="Z77" s="472">
        <f>((Z67*Y36)-(Z67*((Y36-Z36)*(1+$AQ$36))))*Faktory!$D$8</f>
        <v>5720307.9248335166</v>
      </c>
      <c r="AA77" s="396">
        <f t="shared" si="98"/>
        <v>0</v>
      </c>
      <c r="AB77" s="472">
        <f>AB6*AB36*Faktory!$D$8</f>
        <v>328914.45862126909</v>
      </c>
      <c r="AC77" s="472">
        <f>((AC67*AB36)-(AC67*((AB36-AC36)*(1+$AQ$36))))*Faktory!$D$8</f>
        <v>328914.45862126909</v>
      </c>
      <c r="AD77" s="396">
        <f t="shared" si="101"/>
        <v>0</v>
      </c>
      <c r="AE77" s="472">
        <f>AE6*AE36*Faktory!$D$8</f>
        <v>1437176.4125187411</v>
      </c>
      <c r="AF77" s="472">
        <f>((AF67*AE36)-(AF67*((AE36-AF36)*(1+$AQ$36))))*Faktory!$D$8</f>
        <v>1437176.4125187411</v>
      </c>
      <c r="AG77" s="396">
        <f t="shared" si="104"/>
        <v>0</v>
      </c>
      <c r="AH77" s="472">
        <f>AH6*AH36*Faktory!$D$8</f>
        <v>1214645.3930332875</v>
      </c>
      <c r="AI77" s="472">
        <f>((AI67*AH36)-(AI67*((AH36-AI36)*(1+$AQ$36))))*Faktory!$D$8</f>
        <v>1214645.3930332875</v>
      </c>
      <c r="AJ77" s="396">
        <f t="shared" si="107"/>
        <v>0</v>
      </c>
      <c r="AK77" s="472">
        <f>AK6*AK36*Faktory!$D$8</f>
        <v>65321.46125185975</v>
      </c>
      <c r="AL77" s="472">
        <f>((AL67*AK36)-(AL67*((AK36-AL36)*(1+$AQ$36))))*Faktory!$D$8</f>
        <v>65321.46125185975</v>
      </c>
      <c r="AM77" s="396">
        <f t="shared" si="110"/>
        <v>0</v>
      </c>
      <c r="AN77" s="472">
        <f>AN6*AN36*Faktory!$D$8</f>
        <v>226560.10937062191</v>
      </c>
      <c r="AO77" s="473">
        <f>((AO67*AN36)-(AO67*((AN36-AO36)*(1+$AQ$36))))*Faktory!$D$8</f>
        <v>226560.10937062191</v>
      </c>
      <c r="AP77" s="474">
        <f>AO77-AN77</f>
        <v>0</v>
      </c>
    </row>
    <row r="78" spans="1:43" ht="16">
      <c r="A78" s="954"/>
      <c r="B78" s="956"/>
      <c r="C78" s="453" t="s">
        <v>26</v>
      </c>
      <c r="D78" s="454">
        <f t="shared" si="114"/>
        <v>13774750.775728831</v>
      </c>
      <c r="E78" s="455">
        <f t="shared" si="115"/>
        <v>13774750.775728831</v>
      </c>
      <c r="F78" s="456">
        <f t="shared" ref="F78:F96" si="118">I78+L78+O78+AP78</f>
        <v>0</v>
      </c>
      <c r="G78" s="463">
        <f>G7*G37*Faktory!$D$8</f>
        <v>201896.86197197123</v>
      </c>
      <c r="H78" s="464">
        <f>((H68*G37)-(H68*((G37-H37)*(1+$AQ$36))))*Faktory!$D$8</f>
        <v>201896.86197197123</v>
      </c>
      <c r="I78" s="405">
        <f t="shared" ref="I78:I96" si="119">H78-G78</f>
        <v>0</v>
      </c>
      <c r="J78" s="464">
        <f>J7*J37*Faktory!$D$8</f>
        <v>465029.26620893308</v>
      </c>
      <c r="K78" s="464">
        <f>((K68*J37)-(K68*((J37-K37)*(1+$AQ$36))))*Faktory!$D$8</f>
        <v>465029.26620893308</v>
      </c>
      <c r="L78" s="405">
        <f t="shared" ref="L78:L96" si="120">K78-J78</f>
        <v>0</v>
      </c>
      <c r="M78" s="464">
        <f>M7*M37*Faktory!$D$8</f>
        <v>347484.02744086599</v>
      </c>
      <c r="N78" s="464">
        <f>((N68*M37)-(N68*((M37-N37)*(1+$AQ$36))))*Faktory!$D$8</f>
        <v>347484.02744086599</v>
      </c>
      <c r="O78" s="405">
        <f t="shared" ref="O78:O96" si="121">N78-M78</f>
        <v>0</v>
      </c>
      <c r="P78" s="464">
        <f>P7*P37*Faktory!$D$8</f>
        <v>2848703.553138908</v>
      </c>
      <c r="Q78" s="464">
        <f>((Q68*P37)-(Q68*((P37-Q37)*(1+$AQ$36))))*Faktory!$D$8</f>
        <v>2848703.553138908</v>
      </c>
      <c r="R78" s="405">
        <f t="shared" si="89"/>
        <v>0</v>
      </c>
      <c r="S78" s="464">
        <f>S7*S37*Faktory!$D$8</f>
        <v>41381.86143525198</v>
      </c>
      <c r="T78" s="464">
        <f>((T68*S37)-(T68*((S37-T37)*(1+$AQ$36))))*Faktory!$D$8</f>
        <v>41381.86143525198</v>
      </c>
      <c r="U78" s="405">
        <f t="shared" si="92"/>
        <v>0</v>
      </c>
      <c r="V78" s="464">
        <f>V7*V37*Faktory!$D$8</f>
        <v>427683.1579221405</v>
      </c>
      <c r="W78" s="464">
        <f>((W68*V37)-(W68*((V37-W37)*(1+$AQ$36))))*Faktory!$D$8</f>
        <v>427683.1579221405</v>
      </c>
      <c r="X78" s="405">
        <f t="shared" si="95"/>
        <v>0</v>
      </c>
      <c r="Y78" s="464">
        <f>Y7*Y37*Faktory!$D$8</f>
        <v>6006323.3210751927</v>
      </c>
      <c r="Z78" s="464">
        <f>((Z68*Y37)-(Z68*((Y37-Z37)*(1+$AQ$36))))*Faktory!$D$8</f>
        <v>6006323.3210751927</v>
      </c>
      <c r="AA78" s="405">
        <f t="shared" si="98"/>
        <v>0</v>
      </c>
      <c r="AB78" s="464">
        <f>AB7*AB37*Faktory!$D$8</f>
        <v>345360.18155233253</v>
      </c>
      <c r="AC78" s="464">
        <f>((AC68*AB37)-(AC68*((AB37-AC37)*(1+$AQ$36))))*Faktory!$D$8</f>
        <v>345360.18155233253</v>
      </c>
      <c r="AD78" s="405">
        <f t="shared" si="101"/>
        <v>0</v>
      </c>
      <c r="AE78" s="464">
        <f>AE7*AE37*Faktory!$D$8</f>
        <v>1509035.2331446784</v>
      </c>
      <c r="AF78" s="464">
        <f>((AF68*AE37)-(AF68*((AE37-AF37)*(1+$AQ$36))))*Faktory!$D$8</f>
        <v>1509035.2331446784</v>
      </c>
      <c r="AG78" s="405">
        <f t="shared" si="104"/>
        <v>0</v>
      </c>
      <c r="AH78" s="464">
        <f>AH7*AH37*Faktory!$D$8</f>
        <v>1275377.6626849519</v>
      </c>
      <c r="AI78" s="464">
        <f>((AI68*AH37)-(AI68*((AH37-AI37)*(1+$AQ$36))))*Faktory!$D$8</f>
        <v>1275377.6626849519</v>
      </c>
      <c r="AJ78" s="405">
        <f t="shared" si="107"/>
        <v>0</v>
      </c>
      <c r="AK78" s="464">
        <f>AK7*AK37*Faktory!$D$8</f>
        <v>68587.534314452743</v>
      </c>
      <c r="AL78" s="464">
        <f>((AL68*AK37)-(AL68*((AK37-AL37)*(1+$AQ$36))))*Faktory!$D$8</f>
        <v>68587.534314452743</v>
      </c>
      <c r="AM78" s="405">
        <f t="shared" si="110"/>
        <v>0</v>
      </c>
      <c r="AN78" s="464">
        <f>AN7*AN37*Faktory!$D$8</f>
        <v>237888.11483915302</v>
      </c>
      <c r="AO78" s="465">
        <f>((AO68*AN37)-(AO68*((AN37-AO37)*(1+$AQ$36))))*Faktory!$D$8</f>
        <v>237888.11483915302</v>
      </c>
      <c r="AP78" s="407">
        <f t="shared" ref="AP78:AP96" si="122">AO78-AN78</f>
        <v>0</v>
      </c>
    </row>
    <row r="79" spans="1:43" ht="16">
      <c r="A79" s="954"/>
      <c r="B79" s="956"/>
      <c r="C79" s="453" t="s">
        <v>27</v>
      </c>
      <c r="D79" s="454">
        <f t="shared" si="114"/>
        <v>14463488.314515274</v>
      </c>
      <c r="E79" s="455">
        <f t="shared" si="115"/>
        <v>14463488.314515274</v>
      </c>
      <c r="F79" s="456">
        <f t="shared" si="118"/>
        <v>0</v>
      </c>
      <c r="G79" s="463">
        <f>G8*G38*Faktory!$D$8</f>
        <v>211991.70507056982</v>
      </c>
      <c r="H79" s="464">
        <f>((H69*G38)-(H69*((G38-H38)*(1+$AQ$36))))*Faktory!$D$8</f>
        <v>211991.70507056982</v>
      </c>
      <c r="I79" s="405">
        <f t="shared" si="119"/>
        <v>0</v>
      </c>
      <c r="J79" s="464">
        <f>J8*J38*Faktory!$D$8</f>
        <v>488280.72951937973</v>
      </c>
      <c r="K79" s="464">
        <f>((K69*J38)-(K69*((J38-K38)*(1+$AQ$36))))*Faktory!$D$8</f>
        <v>488280.72951937973</v>
      </c>
      <c r="L79" s="405">
        <f t="shared" si="120"/>
        <v>0</v>
      </c>
      <c r="M79" s="464">
        <f>M8*M38*Faktory!$D$8</f>
        <v>364858.22881290928</v>
      </c>
      <c r="N79" s="464">
        <f>((N69*M38)-(N69*((M38-N38)*(1+$AQ$36))))*Faktory!$D$8</f>
        <v>364858.22881290928</v>
      </c>
      <c r="O79" s="405">
        <f t="shared" si="121"/>
        <v>0</v>
      </c>
      <c r="P79" s="464">
        <f>P8*P38*Faktory!$D$8</f>
        <v>2991138.7307958533</v>
      </c>
      <c r="Q79" s="464">
        <f>((Q69*P38)-(Q69*((P38-Q38)*(1+$AQ$36))))*Faktory!$D$8</f>
        <v>2991138.7307958533</v>
      </c>
      <c r="R79" s="405">
        <f t="shared" si="89"/>
        <v>0</v>
      </c>
      <c r="S79" s="464">
        <f>S8*S38*Faktory!$D$8</f>
        <v>43450.954507014583</v>
      </c>
      <c r="T79" s="464">
        <f>((T69*S38)-(T69*((S38-T38)*(1+$AQ$36))))*Faktory!$D$8</f>
        <v>43450.954507014583</v>
      </c>
      <c r="U79" s="405">
        <f t="shared" si="92"/>
        <v>0</v>
      </c>
      <c r="V79" s="464">
        <f>V8*V38*Faktory!$D$8</f>
        <v>449067.31581824756</v>
      </c>
      <c r="W79" s="464">
        <f>((W69*V38)-(W69*((V38-W38)*(1+$AQ$36))))*Faktory!$D$8</f>
        <v>449067.31581824756</v>
      </c>
      <c r="X79" s="405">
        <f t="shared" si="95"/>
        <v>0</v>
      </c>
      <c r="Y79" s="464">
        <f>Y8*Y38*Faktory!$D$8</f>
        <v>6306639.4871289525</v>
      </c>
      <c r="Z79" s="464">
        <f>((Z69*Y38)-(Z69*((Y38-Z38)*(1+$AQ$36))))*Faktory!$D$8</f>
        <v>6306639.4871289525</v>
      </c>
      <c r="AA79" s="405">
        <f t="shared" si="98"/>
        <v>0</v>
      </c>
      <c r="AB79" s="464">
        <f>AB8*AB38*Faktory!$D$8</f>
        <v>362628.19062994921</v>
      </c>
      <c r="AC79" s="464">
        <f>((AC69*AB38)-(AC69*((AB38-AC38)*(1+$AQ$36))))*Faktory!$D$8</f>
        <v>362628.19062994921</v>
      </c>
      <c r="AD79" s="405">
        <f t="shared" si="101"/>
        <v>0</v>
      </c>
      <c r="AE79" s="464">
        <f>AE8*AE38*Faktory!$D$8</f>
        <v>1584486.994801912</v>
      </c>
      <c r="AF79" s="464">
        <f>((AF69*AE38)-(AF69*((AE38-AF38)*(1+$AQ$36))))*Faktory!$D$8</f>
        <v>1584486.994801912</v>
      </c>
      <c r="AG79" s="405">
        <f t="shared" si="104"/>
        <v>0</v>
      </c>
      <c r="AH79" s="464">
        <f>AH8*AH38*Faktory!$D$8</f>
        <v>1339146.5458191994</v>
      </c>
      <c r="AI79" s="464">
        <f>((AI69*AH38)-(AI69*((AH38-AI38)*(1+$AQ$36))))*Faktory!$D$8</f>
        <v>1339146.5458191994</v>
      </c>
      <c r="AJ79" s="405">
        <f t="shared" si="107"/>
        <v>0</v>
      </c>
      <c r="AK79" s="464">
        <f>AK8*AK38*Faktory!$D$8</f>
        <v>72016.911030175383</v>
      </c>
      <c r="AL79" s="464">
        <f>((AL69*AK38)-(AL69*((AK38-AL38)*(1+$AQ$36))))*Faktory!$D$8</f>
        <v>72016.911030175383</v>
      </c>
      <c r="AM79" s="405">
        <f t="shared" si="110"/>
        <v>0</v>
      </c>
      <c r="AN79" s="464">
        <f>AN8*AN38*Faktory!$D$8</f>
        <v>249782.52058111064</v>
      </c>
      <c r="AO79" s="465">
        <f>((AO69*AN38)-(AO69*((AN38-AO38)*(1+$AQ$36))))*Faktory!$D$8</f>
        <v>249782.52058111064</v>
      </c>
      <c r="AP79" s="407">
        <f t="shared" si="122"/>
        <v>0</v>
      </c>
    </row>
    <row r="80" spans="1:43" ht="16">
      <c r="A80" s="954"/>
      <c r="B80" s="956"/>
      <c r="C80" s="453" t="s">
        <v>28</v>
      </c>
      <c r="D80" s="454">
        <f t="shared" si="114"/>
        <v>15186662.730241038</v>
      </c>
      <c r="E80" s="455">
        <f t="shared" si="115"/>
        <v>13851502.930365039</v>
      </c>
      <c r="F80" s="456">
        <f t="shared" si="118"/>
        <v>-108287.94279926165</v>
      </c>
      <c r="G80" s="463">
        <f>G9*G39*Faktory!$D$8</f>
        <v>222591.29032409834</v>
      </c>
      <c r="H80" s="464">
        <f>((H70*G39)-(H70*((G39-H39)*(1+$AQ$36))))*Faktory!$D$8</f>
        <v>216371.46201517247</v>
      </c>
      <c r="I80" s="405">
        <f t="shared" si="119"/>
        <v>-6219.8283089258766</v>
      </c>
      <c r="J80" s="464">
        <f>J9*J39*Faktory!$D$8</f>
        <v>512694.7659953488</v>
      </c>
      <c r="K80" s="464">
        <f>((K70*J39)-(K70*((J39-K39)*(1+$AQ$36))))*Faktory!$D$8</f>
        <v>497456.76312620693</v>
      </c>
      <c r="L80" s="405">
        <f t="shared" si="120"/>
        <v>-15238.00286914187</v>
      </c>
      <c r="M80" s="464">
        <f>M9*M39*Faktory!$D$8</f>
        <v>383101.14025355474</v>
      </c>
      <c r="N80" s="464">
        <f>((N70*M39)-(N70*((M39-N39)*(1+$AQ$36))))*Faktory!$D$8</f>
        <v>366871.15181356145</v>
      </c>
      <c r="O80" s="405">
        <f t="shared" si="121"/>
        <v>-16229.988439993293</v>
      </c>
      <c r="P80" s="464">
        <f>P9*P39*Faktory!$D$8</f>
        <v>3140695.6673356458</v>
      </c>
      <c r="Q80" s="464">
        <f>((Q70*P39)-(Q70*((P39-Q39)*(1+$AQ$36))))*Faktory!$D$8</f>
        <v>2752561.1560468967</v>
      </c>
      <c r="R80" s="405">
        <f t="shared" si="89"/>
        <v>-388134.51128874905</v>
      </c>
      <c r="S80" s="464">
        <f>S9*S39*Faktory!$D$8</f>
        <v>45623.502232365317</v>
      </c>
      <c r="T80" s="464">
        <f>((T70*S39)-(T70*((S39-T39)*(1+$AQ$36))))*Faktory!$D$8</f>
        <v>32061.178949925525</v>
      </c>
      <c r="U80" s="405">
        <f t="shared" si="92"/>
        <v>-13562.323282439793</v>
      </c>
      <c r="V80" s="464">
        <f>V9*V39*Faktory!$D$8</f>
        <v>471520.68160915992</v>
      </c>
      <c r="W80" s="464">
        <f>((W70*V39)-(W70*((V39-W39)*(1+$AQ$36))))*Faktory!$D$8</f>
        <v>442211.89248675323</v>
      </c>
      <c r="X80" s="405">
        <f t="shared" si="95"/>
        <v>-29308.789122406684</v>
      </c>
      <c r="Y80" s="464">
        <f>Y9*Y39*Faktory!$D$8</f>
        <v>6621971.4614853999</v>
      </c>
      <c r="Z80" s="464">
        <f>((Z70*Y39)-(Z70*((Y39-Z39)*(1+$AQ$36))))*Faktory!$D$8</f>
        <v>6141392.7300744839</v>
      </c>
      <c r="AA80" s="405">
        <f t="shared" si="98"/>
        <v>-480578.73141091596</v>
      </c>
      <c r="AB80" s="464">
        <f>AB9*AB39*Faktory!$D$8</f>
        <v>380759.60016144672</v>
      </c>
      <c r="AC80" s="464">
        <f>((AC70*AB39)-(AC70*((AB39-AC39)*(1+$AQ$36))))*Faktory!$D$8</f>
        <v>309836.02962537936</v>
      </c>
      <c r="AD80" s="405">
        <f t="shared" si="101"/>
        <v>-70923.57053606736</v>
      </c>
      <c r="AE80" s="464">
        <f>AE9*AE39*Faktory!$D$8</f>
        <v>1663711.3445420077</v>
      </c>
      <c r="AF80" s="464">
        <f>((AF70*AE39)-(AF70*((AE39-AF39)*(1+$AQ$36))))*Faktory!$D$8</f>
        <v>1556096.1309310347</v>
      </c>
      <c r="AG80" s="405">
        <f t="shared" si="104"/>
        <v>-107615.21361097298</v>
      </c>
      <c r="AH80" s="464">
        <f>AH9*AH39*Faktory!$D$8</f>
        <v>1406103.8731101595</v>
      </c>
      <c r="AI80" s="464">
        <f>((AI70*AH39)-(AI70*((AH39-AI39)*(1+$AQ$36))))*Faktory!$D$8</f>
        <v>1280444.8163089654</v>
      </c>
      <c r="AJ80" s="405">
        <f t="shared" si="107"/>
        <v>-125659.05680119409</v>
      </c>
      <c r="AK80" s="464">
        <f>AK9*AK39*Faktory!$D$8</f>
        <v>75617.756581684152</v>
      </c>
      <c r="AL80" s="464">
        <f>((AL70*AK39)-(AL70*((AK39-AL39)*(1+$AQ$36))))*Faktory!$D$8</f>
        <v>64528.095557693799</v>
      </c>
      <c r="AM80" s="405">
        <f t="shared" si="110"/>
        <v>-11089.661023990353</v>
      </c>
      <c r="AN80" s="464">
        <f>AN9*AN39*Faktory!$D$8</f>
        <v>262271.64661016618</v>
      </c>
      <c r="AO80" s="465">
        <f>((AO70*AN39)-(AO70*((AN39-AO39)*(1+$AQ$36))))*Faktory!$D$8</f>
        <v>191671.52342896556</v>
      </c>
      <c r="AP80" s="407">
        <f t="shared" si="122"/>
        <v>-70600.123181200615</v>
      </c>
    </row>
    <row r="81" spans="1:42" ht="16">
      <c r="A81" s="954"/>
      <c r="B81" s="956"/>
      <c r="C81" s="453" t="s">
        <v>29</v>
      </c>
      <c r="D81" s="454">
        <f t="shared" si="114"/>
        <v>15945995.866753092</v>
      </c>
      <c r="E81" s="455">
        <f t="shared" si="115"/>
        <v>12357768.54571143</v>
      </c>
      <c r="F81" s="456">
        <f t="shared" si="118"/>
        <v>-254860.31536480156</v>
      </c>
      <c r="G81" s="463">
        <f>G10*G40*Faktory!$D$8</f>
        <v>233720.85484030322</v>
      </c>
      <c r="H81" s="464">
        <f>((H71*G40)-(H71*((G40-H40)*(1+$AQ$36))))*Faktory!$D$8</f>
        <v>212458.99174311725</v>
      </c>
      <c r="I81" s="405">
        <f t="shared" si="119"/>
        <v>-21261.863097185967</v>
      </c>
      <c r="J81" s="464">
        <f>J10*J40*Faktory!$D$8</f>
        <v>538329.50429511629</v>
      </c>
      <c r="K81" s="464">
        <f>((K71*J40)-(K71*((J40-K40)*(1+$AQ$36))))*Faktory!$D$8</f>
        <v>494734.82989400701</v>
      </c>
      <c r="L81" s="405">
        <f t="shared" si="120"/>
        <v>-43594.674401109281</v>
      </c>
      <c r="M81" s="464">
        <f>M10*M40*Faktory!$D$8</f>
        <v>402256.19726623246</v>
      </c>
      <c r="N81" s="464">
        <f>((N71*M40)-(N71*((M40-N40)*(1+$AQ$36))))*Faktory!$D$8</f>
        <v>364201.18725214683</v>
      </c>
      <c r="O81" s="405">
        <f t="shared" si="121"/>
        <v>-38055.010014085623</v>
      </c>
      <c r="P81" s="464">
        <f>P10*P40*Faktory!$D$8</f>
        <v>3297730.4507024288</v>
      </c>
      <c r="Q81" s="464">
        <f>((Q71*P40)-(Q71*((P40-Q40)*(1+$AQ$36))))*Faktory!$D$8</f>
        <v>2212422.8990437249</v>
      </c>
      <c r="R81" s="405">
        <f t="shared" si="89"/>
        <v>-1085307.5516587039</v>
      </c>
      <c r="S81" s="464">
        <f>S10*S40*Faktory!$D$8</f>
        <v>47904.677343983582</v>
      </c>
      <c r="T81" s="464">
        <f>((T71*S40)-(T71*((S40-T40)*(1+$AQ$36))))*Faktory!$D$8</f>
        <v>19180.786708996147</v>
      </c>
      <c r="U81" s="405">
        <f t="shared" si="92"/>
        <v>-28723.890634987434</v>
      </c>
      <c r="V81" s="464">
        <f>V10*V40*Faktory!$D$8</f>
        <v>495096.71568961791</v>
      </c>
      <c r="W81" s="464">
        <f>((W71*V40)-(W71*((V40-W40)*(1+$AQ$36))))*Faktory!$D$8</f>
        <v>407099.64538965363</v>
      </c>
      <c r="X81" s="405">
        <f t="shared" si="95"/>
        <v>-87997.070299964282</v>
      </c>
      <c r="Y81" s="464">
        <f>Y10*Y40*Faktory!$D$8</f>
        <v>6953070.0345596699</v>
      </c>
      <c r="Z81" s="464">
        <f>((Z71*Y40)-(Z71*((Y40-Z40)*(1+$AQ$36))))*Faktory!$D$8</f>
        <v>5695311.8392075868</v>
      </c>
      <c r="AA81" s="405">
        <f t="shared" si="98"/>
        <v>-1257758.1953520831</v>
      </c>
      <c r="AB81" s="464">
        <f>AB10*AB40*Faktory!$D$8</f>
        <v>399797.580169519</v>
      </c>
      <c r="AC81" s="464">
        <f>((AC71*AB40)-(AC71*((AB40-AC40)*(1+$AQ$36))))*Faktory!$D$8</f>
        <v>247868.82370030347</v>
      </c>
      <c r="AD81" s="405">
        <f t="shared" si="101"/>
        <v>-151928.75646921553</v>
      </c>
      <c r="AE81" s="464">
        <f>AE10*AE40*Faktory!$D$8</f>
        <v>1746896.9117691084</v>
      </c>
      <c r="AF81" s="464">
        <f>((AF71*AE40)-(AF71*((AE40-AF40)*(1+$AQ$36))))*Faktory!$D$8</f>
        <v>1387000.3513698624</v>
      </c>
      <c r="AG81" s="405">
        <f t="shared" si="104"/>
        <v>-359896.56039924594</v>
      </c>
      <c r="AH81" s="464">
        <f>AH10*AH40*Faktory!$D$8</f>
        <v>1476409.0667656676</v>
      </c>
      <c r="AI81" s="464">
        <f>((AI71*AH40)-(AI71*((AH40-AI40)*(1+$AQ$36))))*Faktory!$D$8</f>
        <v>1145286.7523652415</v>
      </c>
      <c r="AJ81" s="405">
        <f t="shared" si="107"/>
        <v>-331122.31440042611</v>
      </c>
      <c r="AK81" s="464">
        <f>AK10*AK40*Faktory!$D$8</f>
        <v>79398.644410768364</v>
      </c>
      <c r="AL81" s="464">
        <f>((AL71*AK40)-(AL71*((AK40-AL40)*(1+$AQ$36))))*Faktory!$D$8</f>
        <v>48765.977948537402</v>
      </c>
      <c r="AM81" s="405">
        <f t="shared" si="110"/>
        <v>-30632.666462230962</v>
      </c>
      <c r="AN81" s="464">
        <f>AN10*AN40*Faktory!$D$8</f>
        <v>275385.22894067445</v>
      </c>
      <c r="AO81" s="465">
        <f>((AO71*AN40)-(AO71*((AN40-AO40)*(1+$AQ$36))))*Faktory!$D$8</f>
        <v>123436.46108825378</v>
      </c>
      <c r="AP81" s="407">
        <f t="shared" si="122"/>
        <v>-151948.76785242069</v>
      </c>
    </row>
    <row r="82" spans="1:42" ht="16">
      <c r="A82" s="954"/>
      <c r="B82" s="956"/>
      <c r="C82" s="453" t="s">
        <v>30</v>
      </c>
      <c r="D82" s="454">
        <f t="shared" si="114"/>
        <v>16743295.660090744</v>
      </c>
      <c r="E82" s="455">
        <f t="shared" si="115"/>
        <v>11203860.69304328</v>
      </c>
      <c r="F82" s="456">
        <f t="shared" si="118"/>
        <v>-419475.49646111194</v>
      </c>
      <c r="G82" s="463">
        <f>G11*G41*Faktory!$D$8</f>
        <v>245406.8975823184</v>
      </c>
      <c r="H82" s="464">
        <f>((H72*G41)-(H72*((G41-H41)*(1+$AQ$36))))*Faktory!$D$8</f>
        <v>209357.17345546142</v>
      </c>
      <c r="I82" s="405">
        <f t="shared" si="119"/>
        <v>-36049.724126856978</v>
      </c>
      <c r="J82" s="464">
        <f>J11*J41*Faktory!$D$8</f>
        <v>565245.97950987215</v>
      </c>
      <c r="K82" s="464">
        <f>((K72*J41)-(K72*((J41-K41)*(1+$AQ$36))))*Faktory!$D$8</f>
        <v>497756.66293674079</v>
      </c>
      <c r="L82" s="405">
        <f t="shared" si="120"/>
        <v>-67489.316573131364</v>
      </c>
      <c r="M82" s="464">
        <f>M11*M41*Faktory!$D$8</f>
        <v>422369.0071295441</v>
      </c>
      <c r="N82" s="464">
        <f>((N72*M41)-(N72*((M41-N41)*(1+$AQ$36))))*Faktory!$D$8</f>
        <v>374319.87870108744</v>
      </c>
      <c r="O82" s="405">
        <f t="shared" si="121"/>
        <v>-48049.128428456665</v>
      </c>
      <c r="P82" s="464">
        <f>P11*P41*Faktory!$D$8</f>
        <v>3462616.9732375508</v>
      </c>
      <c r="Q82" s="464">
        <f>((Q72*P41)-(Q72*((P41-Q41)*(1+$AQ$36))))*Faktory!$D$8</f>
        <v>1970338.4544750613</v>
      </c>
      <c r="R82" s="405">
        <f t="shared" si="89"/>
        <v>-1492278.5187624895</v>
      </c>
      <c r="S82" s="464">
        <f>S11*S41*Faktory!$D$8</f>
        <v>50299.911211182756</v>
      </c>
      <c r="T82" s="464">
        <f>((T72*S41)-(T72*((S41-T41)*(1+$AQ$36))))*Faktory!$D$8</f>
        <v>11033.122093913869</v>
      </c>
      <c r="U82" s="405">
        <f t="shared" si="92"/>
        <v>-39266.789117268883</v>
      </c>
      <c r="V82" s="464">
        <f>V11*V41*Faktory!$D$8</f>
        <v>519851.55147409887</v>
      </c>
      <c r="W82" s="464">
        <f>((W72*V41)-(W72*((V41-W41)*(1+$AQ$36))))*Faktory!$D$8</f>
        <v>390259.78054020216</v>
      </c>
      <c r="X82" s="405">
        <f t="shared" si="95"/>
        <v>-129591.77093389671</v>
      </c>
      <c r="Y82" s="464">
        <f>Y11*Y41*Faktory!$D$8</f>
        <v>7300723.5362876533</v>
      </c>
      <c r="Z82" s="464">
        <f>((Z72*Y41)-(Z72*((Y41-Z41)*(1+$AQ$36))))*Faktory!$D$8</f>
        <v>5195804.9811787251</v>
      </c>
      <c r="AA82" s="405">
        <f t="shared" si="98"/>
        <v>-2104918.5551089281</v>
      </c>
      <c r="AB82" s="464">
        <f>AB11*AB41*Faktory!$D$8</f>
        <v>419787.45917799498</v>
      </c>
      <c r="AC82" s="464">
        <f>((AC72*AB41)-(AC72*((AB41-AC41)*(1+$AQ$36))))*Faktory!$D$8</f>
        <v>192748.29264970371</v>
      </c>
      <c r="AD82" s="405">
        <f t="shared" si="101"/>
        <v>-227039.16652829127</v>
      </c>
      <c r="AE82" s="464">
        <f>AE11*AE41*Faktory!$D$8</f>
        <v>1834241.7573575638</v>
      </c>
      <c r="AF82" s="464">
        <f>((AF72*AE41)-(AF72*((AE41-AF41)*(1+$AQ$36))))*Faktory!$D$8</f>
        <v>1370286.8603099182</v>
      </c>
      <c r="AG82" s="405">
        <f t="shared" si="104"/>
        <v>-463954.89704764565</v>
      </c>
      <c r="AH82" s="464">
        <f>AH11*AH41*Faktory!$D$8</f>
        <v>1550229.520103951</v>
      </c>
      <c r="AI82" s="464">
        <f>((AI72*AH41)-(AI72*((AH41-AI41)*(1+$AQ$36))))*Faktory!$D$8</f>
        <v>930234.26707057247</v>
      </c>
      <c r="AJ82" s="405">
        <f t="shared" si="107"/>
        <v>-619995.25303337851</v>
      </c>
      <c r="AK82" s="464">
        <f>AK11*AK41*Faktory!$D$8</f>
        <v>83368.576631306787</v>
      </c>
      <c r="AL82" s="464">
        <f>((AL72*AK41)-(AL72*((AK41-AL41)*(1+$AQ$36))))*Faktory!$D$8</f>
        <v>40454.056576853531</v>
      </c>
      <c r="AM82" s="405">
        <f t="shared" si="110"/>
        <v>-42914.520054453256</v>
      </c>
      <c r="AN82" s="464">
        <f>AN11*AN41*Faktory!$D$8</f>
        <v>289154.49038770824</v>
      </c>
      <c r="AO82" s="465">
        <f>((AO72*AN41)-(AO72*((AN41-AO41)*(1+$AQ$36))))*Faktory!$D$8</f>
        <v>21267.163055041336</v>
      </c>
      <c r="AP82" s="407">
        <f t="shared" si="122"/>
        <v>-267887.3273326669</v>
      </c>
    </row>
    <row r="83" spans="1:42" ht="16">
      <c r="A83" s="954"/>
      <c r="B83" s="956"/>
      <c r="C83" s="453" t="s">
        <v>31</v>
      </c>
      <c r="D83" s="454">
        <f t="shared" si="114"/>
        <v>17580460.443095289</v>
      </c>
      <c r="E83" s="455">
        <f t="shared" si="115"/>
        <v>10949262.086966733</v>
      </c>
      <c r="F83" s="456">
        <f t="shared" si="118"/>
        <v>-449547.48427865549</v>
      </c>
      <c r="G83" s="463">
        <f>G12*G42*Faktory!$D$8</f>
        <v>257677.24246143436</v>
      </c>
      <c r="H83" s="464">
        <f>((H73*G42)-(H73*((G42-H42)*(1+$AQ$36))))*Faktory!$D$8</f>
        <v>210726.81913374655</v>
      </c>
      <c r="I83" s="405">
        <f t="shared" si="119"/>
        <v>-46950.423327687808</v>
      </c>
      <c r="J83" s="464">
        <f>J12*J42*Faktory!$D$8</f>
        <v>593508.27848536579</v>
      </c>
      <c r="K83" s="464">
        <f>((K73*J42)-(K73*((J42-K42)*(1+$AQ$36))))*Faktory!$D$8</f>
        <v>522644.4960835778</v>
      </c>
      <c r="L83" s="405">
        <f t="shared" si="120"/>
        <v>-70863.78240178799</v>
      </c>
      <c r="M83" s="464">
        <f>M12*M42*Faktory!$D$8</f>
        <v>443487.45748602133</v>
      </c>
      <c r="N83" s="464">
        <f>((N73*M42)-(N73*((M42-N42)*(1+$AQ$36))))*Faktory!$D$8</f>
        <v>393035.87263614184</v>
      </c>
      <c r="O83" s="405">
        <f t="shared" si="121"/>
        <v>-50451.584849879495</v>
      </c>
      <c r="P83" s="464">
        <f>P12*P42*Faktory!$D$8</f>
        <v>3635747.8218994285</v>
      </c>
      <c r="Q83" s="464">
        <f>((Q73*P42)-(Q73*((P42-Q42)*(1+$AQ$36))))*Faktory!$D$8</f>
        <v>2068855.3771988142</v>
      </c>
      <c r="R83" s="405">
        <f t="shared" si="89"/>
        <v>-1566892.4447006143</v>
      </c>
      <c r="S83" s="464">
        <f>S12*S42*Faktory!$D$8</f>
        <v>52814.906771741902</v>
      </c>
      <c r="T83" s="464">
        <f>((T73*S42)-(T73*((S42-T42)*(1+$AQ$36))))*Faktory!$D$8</f>
        <v>11584.778198609563</v>
      </c>
      <c r="U83" s="405">
        <f t="shared" si="92"/>
        <v>-41230.128573132337</v>
      </c>
      <c r="V83" s="464">
        <f>V12*V42*Faktory!$D$8</f>
        <v>545844.12904780381</v>
      </c>
      <c r="W83" s="464">
        <f>((W73*V42)-(W73*((V42-W42)*(1+$AQ$36))))*Faktory!$D$8</f>
        <v>374747.55769783945</v>
      </c>
      <c r="X83" s="405">
        <f t="shared" si="95"/>
        <v>-171096.57134996436</v>
      </c>
      <c r="Y83" s="464">
        <f>Y12*Y42*Faktory!$D$8</f>
        <v>7665759.7131020371</v>
      </c>
      <c r="Z83" s="464">
        <f>((Z73*Y42)-(Z73*((Y42-Z42)*(1+$AQ$36))))*Faktory!$D$8</f>
        <v>4864769.1884483444</v>
      </c>
      <c r="AA83" s="405">
        <f t="shared" si="98"/>
        <v>-2800990.5246536927</v>
      </c>
      <c r="AB83" s="464">
        <f>AB12*AB42*Faktory!$D$8</f>
        <v>440776.83213689481</v>
      </c>
      <c r="AC83" s="464">
        <f>((AC73*AB42)-(AC73*((AB42-AC42)*(1+$AQ$36))))*Faktory!$D$8</f>
        <v>202385.70728218893</v>
      </c>
      <c r="AD83" s="405">
        <f t="shared" si="101"/>
        <v>-238391.12485470588</v>
      </c>
      <c r="AE83" s="464">
        <f>AE12*AE42*Faktory!$D$8</f>
        <v>1925953.845225442</v>
      </c>
      <c r="AF83" s="464">
        <f>((AF73*AE42)-(AF73*((AE42-AF42)*(1+$AQ$36))))*Faktory!$D$8</f>
        <v>1438801.2033254141</v>
      </c>
      <c r="AG83" s="405">
        <f t="shared" si="104"/>
        <v>-487152.64190002787</v>
      </c>
      <c r="AH83" s="464">
        <f>AH12*AH42*Faktory!$D$8</f>
        <v>1627740.9961091487</v>
      </c>
      <c r="AI83" s="464">
        <f>((AI73*AH42)-(AI73*((AH42-AI42)*(1+$AQ$36))))*Faktory!$D$8</f>
        <v>796903.80634856794</v>
      </c>
      <c r="AJ83" s="405">
        <f t="shared" si="107"/>
        <v>-830837.18976058078</v>
      </c>
      <c r="AK83" s="464">
        <f>AK12*AK42*Faktory!$D$8</f>
        <v>87537.005462872126</v>
      </c>
      <c r="AL83" s="464">
        <f>((AL73*AK42)-(AL73*((AK42-AL42)*(1+$AQ$36))))*Faktory!$D$8</f>
        <v>42476.759405696204</v>
      </c>
      <c r="AM83" s="405">
        <f t="shared" si="110"/>
        <v>-45060.246057175922</v>
      </c>
      <c r="AN83" s="464">
        <f>AN12*AN42*Faktory!$D$8</f>
        <v>303612.21490709361</v>
      </c>
      <c r="AO83" s="465">
        <f>((AO73*AN42)-(AO73*((AN42-AO42)*(1+$AQ$36))))*Faktory!$D$8</f>
        <v>22330.521207793394</v>
      </c>
      <c r="AP83" s="407">
        <f t="shared" si="122"/>
        <v>-281281.69369930023</v>
      </c>
    </row>
    <row r="84" spans="1:42" ht="16">
      <c r="A84" s="954"/>
      <c r="B84" s="956"/>
      <c r="C84" s="453" t="s">
        <v>32</v>
      </c>
      <c r="D84" s="454">
        <f t="shared" si="114"/>
        <v>18459483.465250045</v>
      </c>
      <c r="E84" s="455">
        <f t="shared" si="115"/>
        <v>11496725.191315074</v>
      </c>
      <c r="F84" s="456">
        <f t="shared" si="118"/>
        <v>-472024.85849258833</v>
      </c>
      <c r="G84" s="463">
        <f>G13*G43*Faktory!$D$8</f>
        <v>270561.10458450607</v>
      </c>
      <c r="H84" s="464">
        <f>((H74*G43)-(H74*((G43-H43)*(1+$AQ$36))))*Faktory!$D$8</f>
        <v>221263.1600904339</v>
      </c>
      <c r="I84" s="405">
        <f t="shared" si="119"/>
        <v>-49297.944494072173</v>
      </c>
      <c r="J84" s="464">
        <f>J13*J43*Faktory!$D$8</f>
        <v>623183.69240963412</v>
      </c>
      <c r="K84" s="464">
        <f>((K74*J43)-(K74*((J43-K43)*(1+$AQ$36))))*Faktory!$D$8</f>
        <v>548776.72088775679</v>
      </c>
      <c r="L84" s="405">
        <f t="shared" si="120"/>
        <v>-74406.971521877334</v>
      </c>
      <c r="M84" s="464">
        <f>M13*M43*Faktory!$D$8</f>
        <v>465661.83036032243</v>
      </c>
      <c r="N84" s="464">
        <f>((N74*M43)-(N74*((M43-N43)*(1+$AQ$36))))*Faktory!$D$8</f>
        <v>412687.66626794892</v>
      </c>
      <c r="O84" s="405">
        <f t="shared" si="121"/>
        <v>-52974.16409237351</v>
      </c>
      <c r="P84" s="464">
        <f>P13*P43*Faktory!$D$8</f>
        <v>3817535.2129943999</v>
      </c>
      <c r="Q84" s="464">
        <f>((Q74*P43)-(Q74*((P43-Q43)*(1+$AQ$36))))*Faktory!$D$8</f>
        <v>2172298.146058755</v>
      </c>
      <c r="R84" s="405">
        <f t="shared" si="89"/>
        <v>-1645237.066935645</v>
      </c>
      <c r="S84" s="464">
        <f>S13*S43*Faktory!$D$8</f>
        <v>55455.652110329</v>
      </c>
      <c r="T84" s="464">
        <f>((T74*S43)-(T74*((S43-T43)*(1+$AQ$36))))*Faktory!$D$8</f>
        <v>12164.017108540053</v>
      </c>
      <c r="U84" s="405">
        <f t="shared" si="92"/>
        <v>-43291.635001788949</v>
      </c>
      <c r="V84" s="464">
        <f>V13*V43*Faktory!$D$8</f>
        <v>573136.33550019411</v>
      </c>
      <c r="W84" s="464">
        <f>((W74*V43)-(W74*((V43-W43)*(1+$AQ$36))))*Faktory!$D$8</f>
        <v>393484.93558273144</v>
      </c>
      <c r="X84" s="405">
        <f t="shared" si="95"/>
        <v>-179651.39991746267</v>
      </c>
      <c r="Y84" s="464">
        <f>Y13*Y43*Faktory!$D$8</f>
        <v>8049047.6987571381</v>
      </c>
      <c r="Z84" s="464">
        <f>((Z74*Y43)-(Z74*((Y43-Z43)*(1+$AQ$36))))*Faktory!$D$8</f>
        <v>5108007.6478707623</v>
      </c>
      <c r="AA84" s="405">
        <f t="shared" si="98"/>
        <v>-2941040.0508863758</v>
      </c>
      <c r="AB84" s="464">
        <f>AB13*AB43*Faktory!$D$8</f>
        <v>462815.67374373955</v>
      </c>
      <c r="AC84" s="464">
        <f>((AC74*AB43)-(AC74*((AB43-AC43)*(1+$AQ$36))))*Faktory!$D$8</f>
        <v>212504.9926462984</v>
      </c>
      <c r="AD84" s="405">
        <f t="shared" si="101"/>
        <v>-250310.68109744115</v>
      </c>
      <c r="AE84" s="464">
        <f>AE13*AE43*Faktory!$D$8</f>
        <v>2022251.5374867143</v>
      </c>
      <c r="AF84" s="464">
        <f>((AF74*AE43)-(AF74*((AE43-AF43)*(1+$AQ$36))))*Faktory!$D$8</f>
        <v>1510741.2634916853</v>
      </c>
      <c r="AG84" s="405">
        <f t="shared" si="104"/>
        <v>-511510.27399502904</v>
      </c>
      <c r="AH84" s="464">
        <f>AH13*AH43*Faktory!$D$8</f>
        <v>1709128.0459146062</v>
      </c>
      <c r="AI84" s="464">
        <f>((AI74*AH43)-(AI74*((AH43-AI43)*(1+$AQ$36))))*Faktory!$D$8</f>
        <v>836748.99666599627</v>
      </c>
      <c r="AJ84" s="405">
        <f t="shared" si="107"/>
        <v>-872379.04924860992</v>
      </c>
      <c r="AK84" s="464">
        <f>AK13*AK43*Faktory!$D$8</f>
        <v>91913.855736015743</v>
      </c>
      <c r="AL84" s="464">
        <f>((AL74*AK43)-(AL74*((AK43-AL43)*(1+$AQ$36))))*Faktory!$D$8</f>
        <v>44600.597375981022</v>
      </c>
      <c r="AM84" s="405">
        <f t="shared" si="110"/>
        <v>-47313.258360034721</v>
      </c>
      <c r="AN84" s="464">
        <f>AN13*AN43*Faktory!$D$8</f>
        <v>318792.82565244834</v>
      </c>
      <c r="AO84" s="465">
        <f>((AO74*AN43)-(AO74*((AN43-AO43)*(1+$AQ$36))))*Faktory!$D$8</f>
        <v>23447.047268183025</v>
      </c>
      <c r="AP84" s="407">
        <f t="shared" si="122"/>
        <v>-295345.77838426532</v>
      </c>
    </row>
    <row r="85" spans="1:42" ht="16">
      <c r="A85" s="954"/>
      <c r="B85" s="956"/>
      <c r="C85" s="453" t="s">
        <v>33</v>
      </c>
      <c r="D85" s="454">
        <f t="shared" si="114"/>
        <v>19382457.638512552</v>
      </c>
      <c r="E85" s="455">
        <f t="shared" si="115"/>
        <v>12071561.450880826</v>
      </c>
      <c r="F85" s="456">
        <f t="shared" si="118"/>
        <v>-495626.10141721775</v>
      </c>
      <c r="G85" s="463">
        <f>G14*G44*Faktory!$D$8</f>
        <v>284089.15981373138</v>
      </c>
      <c r="H85" s="464">
        <f>((H75*G44)-(H75*((G44-H44)*(1+$AQ$36))))*Faktory!$D$8</f>
        <v>232326.31809495558</v>
      </c>
      <c r="I85" s="405">
        <f t="shared" si="119"/>
        <v>-51762.841718775802</v>
      </c>
      <c r="J85" s="464">
        <f>J14*J44*Faktory!$D$8</f>
        <v>654342.87703011581</v>
      </c>
      <c r="K85" s="464">
        <f>((K75*J44)-(K75*((J44-K44)*(1+$AQ$36))))*Faktory!$D$8</f>
        <v>576215.55693214457</v>
      </c>
      <c r="L85" s="405">
        <f t="shared" si="120"/>
        <v>-78127.320097971242</v>
      </c>
      <c r="M85" s="464">
        <f>M14*M44*Faktory!$D$8</f>
        <v>488944.92187833862</v>
      </c>
      <c r="N85" s="464">
        <f>((N75*M44)-(N75*((M44-N44)*(1+$AQ$36))))*Faktory!$D$8</f>
        <v>433322.04958134645</v>
      </c>
      <c r="O85" s="405">
        <f t="shared" si="121"/>
        <v>-55622.872296992166</v>
      </c>
      <c r="P85" s="464">
        <f>P14*P44*Faktory!$D$8</f>
        <v>4008411.9736441202</v>
      </c>
      <c r="Q85" s="464">
        <f>((Q75*P44)-(Q75*((P44-Q44)*(1+$AQ$36))))*Faktory!$D$8</f>
        <v>2280913.0533616929</v>
      </c>
      <c r="R85" s="405">
        <f t="shared" si="89"/>
        <v>-1727498.9202824272</v>
      </c>
      <c r="S85" s="464">
        <f>S14*S44*Faktory!$D$8</f>
        <v>58228.434715845447</v>
      </c>
      <c r="T85" s="464">
        <f>((T75*S44)-(T75*((S44-T44)*(1+$AQ$36))))*Faktory!$D$8</f>
        <v>12772.217963967052</v>
      </c>
      <c r="U85" s="405">
        <f t="shared" si="92"/>
        <v>-45456.216751878397</v>
      </c>
      <c r="V85" s="464">
        <f>V14*V44*Faktory!$D$8</f>
        <v>601793.15227520384</v>
      </c>
      <c r="W85" s="464">
        <f>((W75*V44)-(W75*((V44-W44)*(1+$AQ$36))))*Faktory!$D$8</f>
        <v>413159.18236186798</v>
      </c>
      <c r="X85" s="405">
        <f t="shared" si="95"/>
        <v>-188633.96991333587</v>
      </c>
      <c r="Y85" s="464">
        <f>Y14*Y44*Faktory!$D$8</f>
        <v>8451500.0836949963</v>
      </c>
      <c r="Z85" s="464">
        <f>((Z75*Y44)-(Z75*((Y44-Z44)*(1+$AQ$36))))*Faktory!$D$8</f>
        <v>5363408.0302643003</v>
      </c>
      <c r="AA85" s="405">
        <f t="shared" si="98"/>
        <v>-3088092.053430696</v>
      </c>
      <c r="AB85" s="464">
        <f>AB14*AB44*Faktory!$D$8</f>
        <v>485956.45743092662</v>
      </c>
      <c r="AC85" s="464">
        <f>((AC75*AB44)-(AC75*((AB44-AC44)*(1+$AQ$36))))*Faktory!$D$8</f>
        <v>223130.24227861338</v>
      </c>
      <c r="AD85" s="405">
        <f t="shared" si="101"/>
        <v>-262826.21515231323</v>
      </c>
      <c r="AE85" s="464">
        <f>AE14*AE44*Faktory!$D$8</f>
        <v>2123364.1143610501</v>
      </c>
      <c r="AF85" s="464">
        <f>((AF75*AE44)-(AF75*((AE44-AF44)*(1+$AQ$36))))*Faktory!$D$8</f>
        <v>1586278.3266662695</v>
      </c>
      <c r="AG85" s="405">
        <f t="shared" si="104"/>
        <v>-537085.78769478062</v>
      </c>
      <c r="AH85" s="464">
        <f>AH14*AH44*Faktory!$D$8</f>
        <v>1794584.4482103367</v>
      </c>
      <c r="AI85" s="464">
        <f>((AI75*AH44)-(AI75*((AH44-AI44)*(1+$AQ$36))))*Faktory!$D$8</f>
        <v>878586.44649929623</v>
      </c>
      <c r="AJ85" s="405">
        <f t="shared" si="107"/>
        <v>-915998.0017110405</v>
      </c>
      <c r="AK85" s="464">
        <f>AK14*AK44*Faktory!$D$8</f>
        <v>96509.548522816549</v>
      </c>
      <c r="AL85" s="464">
        <f>((AL75*AK44)-(AL75*((AK44-AL44)*(1+$AQ$36))))*Faktory!$D$8</f>
        <v>46830.627244780095</v>
      </c>
      <c r="AM85" s="405">
        <f t="shared" si="110"/>
        <v>-49678.921278036454</v>
      </c>
      <c r="AN85" s="464">
        <f>AN14*AN44*Faktory!$D$8</f>
        <v>334732.46693507076</v>
      </c>
      <c r="AO85" s="465">
        <f>((AO75*AN44)-(AO75*((AN44-AO44)*(1+$AQ$36))))*Faktory!$D$8</f>
        <v>24619.399631592212</v>
      </c>
      <c r="AP85" s="407">
        <f t="shared" si="122"/>
        <v>-310113.06730347854</v>
      </c>
    </row>
    <row r="86" spans="1:42" ht="17" thickBot="1">
      <c r="A86" s="955"/>
      <c r="B86" s="957"/>
      <c r="C86" s="466" t="s">
        <v>34</v>
      </c>
      <c r="D86" s="454">
        <f t="shared" si="114"/>
        <v>20351580.520438179</v>
      </c>
      <c r="E86" s="455">
        <f t="shared" si="115"/>
        <v>12675139.523424868</v>
      </c>
      <c r="F86" s="467">
        <f t="shared" si="118"/>
        <v>-520407.40648807853</v>
      </c>
      <c r="G86" s="468">
        <f>G15*G45*Faktory!$D$8</f>
        <v>298293.61780441791</v>
      </c>
      <c r="H86" s="469">
        <f>((H76*G45)-(H76*((G45-H45)*(1+$AQ$36))))*Faktory!$D$8</f>
        <v>243942.63399970336</v>
      </c>
      <c r="I86" s="412">
        <f t="shared" si="119"/>
        <v>-54350.983804714546</v>
      </c>
      <c r="J86" s="469">
        <f>J15*J45*Faktory!$D$8</f>
        <v>687060.02088162163</v>
      </c>
      <c r="K86" s="469">
        <f>((K76*J45)-(K76*((J45-K45)*(1+$AQ$36))))*Faktory!$D$8</f>
        <v>605026.33477875183</v>
      </c>
      <c r="L86" s="412">
        <f t="shared" si="120"/>
        <v>-82033.686102869804</v>
      </c>
      <c r="M86" s="469">
        <f>M15*M45*Faktory!$D$8</f>
        <v>513392.1679722555</v>
      </c>
      <c r="N86" s="469">
        <f>((N76*M45)-(N76*((M45-N45)*(1+$AQ$36))))*Faktory!$D$8</f>
        <v>454988.15206041373</v>
      </c>
      <c r="O86" s="412">
        <f t="shared" si="121"/>
        <v>-58404.015911841765</v>
      </c>
      <c r="P86" s="469">
        <f>P15*P45*Faktory!$D$8</f>
        <v>4208832.5723263258</v>
      </c>
      <c r="Q86" s="469">
        <f>((Q76*P45)-(Q76*((P45-Q45)*(1+$AQ$36))))*Faktory!$D$8</f>
        <v>2394958.7060297774</v>
      </c>
      <c r="R86" s="412">
        <f t="shared" si="89"/>
        <v>-1813873.8662965484</v>
      </c>
      <c r="S86" s="469">
        <f>S15*S45*Faktory!$D$8</f>
        <v>61139.85645163773</v>
      </c>
      <c r="T86" s="469">
        <f>((T76*S45)-(T76*((S45-T45)*(1+$AQ$36))))*Faktory!$D$8</f>
        <v>13410.82886216541</v>
      </c>
      <c r="U86" s="412">
        <f t="shared" si="92"/>
        <v>-47729.027589472316</v>
      </c>
      <c r="V86" s="469">
        <f>V15*V45*Faktory!$D$8</f>
        <v>631882.80988896394</v>
      </c>
      <c r="W86" s="469">
        <f>((W76*V45)-(W76*((V45-W45)*(1+$AQ$36))))*Faktory!$D$8</f>
        <v>433817.14147996146</v>
      </c>
      <c r="X86" s="412">
        <f t="shared" si="95"/>
        <v>-198065.66840900248</v>
      </c>
      <c r="Y86" s="469">
        <f>Y15*Y45*Faktory!$D$8</f>
        <v>8874075.0878797453</v>
      </c>
      <c r="Z86" s="469">
        <f>((Z76*Y45)-(Z76*((Y45-Z45)*(1+$AQ$36))))*Faktory!$D$8</f>
        <v>5631578.4317775154</v>
      </c>
      <c r="AA86" s="412">
        <f t="shared" si="98"/>
        <v>-3242496.6561022298</v>
      </c>
      <c r="AB86" s="469">
        <f>AB15*AB45*Faktory!$D$8</f>
        <v>510254.28030247294</v>
      </c>
      <c r="AC86" s="469">
        <f>((AC76*AB45)-(AC76*((AB45-AC45)*(1+$AQ$36))))*Faktory!$D$8</f>
        <v>234286.75439254398</v>
      </c>
      <c r="AD86" s="412">
        <f t="shared" si="101"/>
        <v>-275967.52590992895</v>
      </c>
      <c r="AE86" s="469">
        <f>AE15*AE45*Faktory!$D$8</f>
        <v>2229532.3200791026</v>
      </c>
      <c r="AF86" s="469">
        <f>((AF76*AE45)-(AF76*((AE45-AF45)*(1+$AQ$36))))*Faktory!$D$8</f>
        <v>1665592.2429995826</v>
      </c>
      <c r="AG86" s="412">
        <f t="shared" si="104"/>
        <v>-563940.0770795201</v>
      </c>
      <c r="AH86" s="469">
        <f>AH15*AH45*Faktory!$D$8</f>
        <v>1884313.6706208533</v>
      </c>
      <c r="AI86" s="469">
        <f>((AI76*AH45)-(AI76*((AH45-AI45)*(1+$AQ$36))))*Faktory!$D$8</f>
        <v>922515.76882426091</v>
      </c>
      <c r="AJ86" s="412">
        <f t="shared" si="107"/>
        <v>-961797.9017965924</v>
      </c>
      <c r="AK86" s="469">
        <f>AK15*AK45*Faktory!$D$8</f>
        <v>101335.02594895737</v>
      </c>
      <c r="AL86" s="469">
        <f>((AL76*AK45)-(AL76*((AK45-AL45)*(1+$AQ$36))))*Faktory!$D$8</f>
        <v>49172.158607019075</v>
      </c>
      <c r="AM86" s="412">
        <f t="shared" si="110"/>
        <v>-52162.86734193829</v>
      </c>
      <c r="AN86" s="469">
        <f>AN15*AN45*Faktory!$D$8</f>
        <v>351469.09028182429</v>
      </c>
      <c r="AO86" s="470">
        <f>((AO76*AN45)-(AO76*((AN45-AO45)*(1+$AQ$36))))*Faktory!$D$8</f>
        <v>25850.369613171839</v>
      </c>
      <c r="AP86" s="414">
        <f t="shared" si="122"/>
        <v>-325618.72066865244</v>
      </c>
    </row>
    <row r="87" spans="1:42" ht="16">
      <c r="A87" s="954" t="s">
        <v>184</v>
      </c>
      <c r="B87" s="956" t="s">
        <v>185</v>
      </c>
      <c r="C87" s="453" t="s">
        <v>25</v>
      </c>
      <c r="D87" s="454">
        <f t="shared" si="114"/>
        <v>609.96644215814933</v>
      </c>
      <c r="E87" s="455">
        <f t="shared" si="115"/>
        <v>609.96644215814933</v>
      </c>
      <c r="F87" s="476">
        <f t="shared" si="118"/>
        <v>0</v>
      </c>
      <c r="G87" s="477">
        <f t="shared" ref="G87:H96" si="123">(G6*G36)/12/21/7.5</f>
        <v>8.9402931918688218</v>
      </c>
      <c r="H87" s="478">
        <f t="shared" si="123"/>
        <v>8.9402931918688218</v>
      </c>
      <c r="I87" s="479">
        <f t="shared" si="119"/>
        <v>0</v>
      </c>
      <c r="J87" s="478">
        <f t="shared" ref="J87:K96" si="124">(J6*J36)/12/21/7.5</f>
        <v>20.59218722916383</v>
      </c>
      <c r="K87" s="478">
        <f t="shared" si="124"/>
        <v>20.59218722916383</v>
      </c>
      <c r="L87" s="479">
        <f t="shared" si="120"/>
        <v>0</v>
      </c>
      <c r="M87" s="478">
        <f t="shared" ref="M87:N96" si="125">(M6*M36)/12/21/7.5</f>
        <v>15.387109311505862</v>
      </c>
      <c r="N87" s="478">
        <f t="shared" si="125"/>
        <v>15.387109311505862</v>
      </c>
      <c r="O87" s="479">
        <f t="shared" si="121"/>
        <v>0</v>
      </c>
      <c r="P87" s="478">
        <f t="shared" ref="P87:Q96" si="126">(P6*P36)/12/21/7.5</f>
        <v>126.144828270367</v>
      </c>
      <c r="Q87" s="478">
        <f t="shared" si="126"/>
        <v>126.144828270367</v>
      </c>
      <c r="R87" s="479">
        <f t="shared" ref="R87:R96" si="127">Q87-P87</f>
        <v>0</v>
      </c>
      <c r="S87" s="478">
        <f t="shared" ref="S87:T96" si="128">(S6*S36)/12/21/7.5</f>
        <v>1.8324503434223931</v>
      </c>
      <c r="T87" s="478">
        <f t="shared" si="128"/>
        <v>1.8324503434223931</v>
      </c>
      <c r="U87" s="479">
        <f t="shared" ref="U87:U96" si="129">T87-S87</f>
        <v>0</v>
      </c>
      <c r="V87" s="478">
        <f t="shared" ref="V87:W96" si="130">(V6*V36)/12/21/7.5</f>
        <v>18.938446034783301</v>
      </c>
      <c r="W87" s="478">
        <f t="shared" si="130"/>
        <v>18.938446034783301</v>
      </c>
      <c r="X87" s="479">
        <f t="shared" ref="X87:X96" si="131">W87-V87</f>
        <v>0</v>
      </c>
      <c r="Y87" s="478">
        <f t="shared" ref="Y87:Z96" si="132">(Y6*Y36)/12/21/7.5</f>
        <v>265.96892577273564</v>
      </c>
      <c r="Z87" s="478">
        <f t="shared" si="132"/>
        <v>265.96892577273564</v>
      </c>
      <c r="AA87" s="479">
        <f t="shared" ref="AA87:AA96" si="133">Z87-Y87</f>
        <v>0</v>
      </c>
      <c r="AB87" s="478">
        <f t="shared" ref="AB87:AC96" si="134">(AB6*AB36)/12/21/7.5</f>
        <v>15.293062258211544</v>
      </c>
      <c r="AC87" s="478">
        <f t="shared" si="134"/>
        <v>15.293062258211544</v>
      </c>
      <c r="AD87" s="479">
        <f t="shared" ref="AD87:AD96" si="135">AC87-AB87</f>
        <v>0</v>
      </c>
      <c r="AE87" s="478">
        <f t="shared" ref="AE87:AF96" si="136">(AE6*AE36)/12/21/7.5</f>
        <v>66.82232348438626</v>
      </c>
      <c r="AF87" s="478">
        <f t="shared" si="136"/>
        <v>66.82232348438626</v>
      </c>
      <c r="AG87" s="479">
        <f t="shared" ref="AG87:AG96" si="137">AF87-AE87</f>
        <v>0</v>
      </c>
      <c r="AH87" s="478">
        <f t="shared" ref="AH87:AI96" si="138">(AH6*AH36)/12/21/7.5</f>
        <v>56.47561890460085</v>
      </c>
      <c r="AI87" s="478">
        <f t="shared" si="138"/>
        <v>56.47561890460085</v>
      </c>
      <c r="AJ87" s="479">
        <f t="shared" ref="AJ87:AJ96" si="139">AI87-AH87</f>
        <v>0</v>
      </c>
      <c r="AK87" s="478">
        <f t="shared" ref="AK87:AL96" si="140">(AK6*AK36)/12/21/7.5</f>
        <v>3.0371579829888526</v>
      </c>
      <c r="AL87" s="478">
        <f t="shared" si="140"/>
        <v>3.0371579829888526</v>
      </c>
      <c r="AM87" s="479">
        <f t="shared" ref="AM87:AM96" si="141">AL87-AK87</f>
        <v>0</v>
      </c>
      <c r="AN87" s="478">
        <f t="shared" ref="AN87:AO96" si="142">(AN6*AN36)/12/21/7.5</f>
        <v>10.53403937411491</v>
      </c>
      <c r="AO87" s="480">
        <f t="shared" si="142"/>
        <v>10.53403937411491</v>
      </c>
      <c r="AP87" s="481">
        <f t="shared" si="122"/>
        <v>0</v>
      </c>
    </row>
    <row r="88" spans="1:42" ht="16">
      <c r="A88" s="954"/>
      <c r="B88" s="956"/>
      <c r="C88" s="453" t="s">
        <v>26</v>
      </c>
      <c r="D88" s="454">
        <f t="shared" si="114"/>
        <v>640.46476426605682</v>
      </c>
      <c r="E88" s="455">
        <f t="shared" si="115"/>
        <v>640.46476426605682</v>
      </c>
      <c r="F88" s="476">
        <f t="shared" si="118"/>
        <v>0</v>
      </c>
      <c r="G88" s="482">
        <f t="shared" si="123"/>
        <v>9.3873078514622605</v>
      </c>
      <c r="H88" s="483">
        <f t="shared" si="123"/>
        <v>9.3873078514622605</v>
      </c>
      <c r="I88" s="484">
        <f t="shared" si="119"/>
        <v>0</v>
      </c>
      <c r="J88" s="483">
        <f t="shared" si="124"/>
        <v>21.621796590622019</v>
      </c>
      <c r="K88" s="483">
        <f t="shared" si="124"/>
        <v>21.621796590622019</v>
      </c>
      <c r="L88" s="484">
        <f t="shared" si="120"/>
        <v>0</v>
      </c>
      <c r="M88" s="483">
        <f t="shared" si="125"/>
        <v>16.156464777081155</v>
      </c>
      <c r="N88" s="483">
        <f t="shared" si="125"/>
        <v>16.156464777081155</v>
      </c>
      <c r="O88" s="484">
        <f t="shared" si="121"/>
        <v>0</v>
      </c>
      <c r="P88" s="483">
        <f t="shared" si="126"/>
        <v>132.45206968388536</v>
      </c>
      <c r="Q88" s="483">
        <f t="shared" si="126"/>
        <v>132.45206968388536</v>
      </c>
      <c r="R88" s="484">
        <f t="shared" si="127"/>
        <v>0</v>
      </c>
      <c r="S88" s="483">
        <f t="shared" si="128"/>
        <v>1.9240728605935127</v>
      </c>
      <c r="T88" s="483">
        <f t="shared" si="128"/>
        <v>1.9240728605935127</v>
      </c>
      <c r="U88" s="484">
        <f t="shared" si="129"/>
        <v>0</v>
      </c>
      <c r="V88" s="483">
        <f t="shared" si="130"/>
        <v>19.885368336522468</v>
      </c>
      <c r="W88" s="483">
        <f t="shared" si="130"/>
        <v>19.885368336522468</v>
      </c>
      <c r="X88" s="484">
        <f t="shared" si="131"/>
        <v>0</v>
      </c>
      <c r="Y88" s="483">
        <f t="shared" si="132"/>
        <v>279.26737206137244</v>
      </c>
      <c r="Z88" s="483">
        <f t="shared" si="132"/>
        <v>279.26737206137244</v>
      </c>
      <c r="AA88" s="484">
        <f t="shared" si="133"/>
        <v>0</v>
      </c>
      <c r="AB88" s="483">
        <f t="shared" si="134"/>
        <v>16.057715371122121</v>
      </c>
      <c r="AC88" s="483">
        <f t="shared" si="134"/>
        <v>16.057715371122121</v>
      </c>
      <c r="AD88" s="484">
        <f t="shared" si="135"/>
        <v>0</v>
      </c>
      <c r="AE88" s="483">
        <f t="shared" si="136"/>
        <v>70.163439658605583</v>
      </c>
      <c r="AF88" s="483">
        <f t="shared" si="136"/>
        <v>70.163439658605583</v>
      </c>
      <c r="AG88" s="484">
        <f t="shared" si="137"/>
        <v>0</v>
      </c>
      <c r="AH88" s="483">
        <f t="shared" si="138"/>
        <v>59.299399849830884</v>
      </c>
      <c r="AI88" s="483">
        <f t="shared" si="138"/>
        <v>59.299399849830884</v>
      </c>
      <c r="AJ88" s="484">
        <f t="shared" si="139"/>
        <v>0</v>
      </c>
      <c r="AK88" s="483">
        <f t="shared" si="140"/>
        <v>3.1890158821382957</v>
      </c>
      <c r="AL88" s="483">
        <f t="shared" si="140"/>
        <v>3.1890158821382957</v>
      </c>
      <c r="AM88" s="484">
        <f t="shared" si="141"/>
        <v>0</v>
      </c>
      <c r="AN88" s="483">
        <f t="shared" si="142"/>
        <v>11.060741342820654</v>
      </c>
      <c r="AO88" s="485">
        <f t="shared" si="142"/>
        <v>11.060741342820654</v>
      </c>
      <c r="AP88" s="486">
        <f t="shared" si="122"/>
        <v>0</v>
      </c>
    </row>
    <row r="89" spans="1:42" ht="16">
      <c r="A89" s="954"/>
      <c r="B89" s="956"/>
      <c r="C89" s="453" t="s">
        <v>27</v>
      </c>
      <c r="D89" s="454">
        <f t="shared" si="114"/>
        <v>672.48800247935969</v>
      </c>
      <c r="E89" s="455">
        <f t="shared" si="115"/>
        <v>672.48800247935969</v>
      </c>
      <c r="F89" s="476">
        <f t="shared" si="118"/>
        <v>0</v>
      </c>
      <c r="G89" s="482">
        <f t="shared" si="123"/>
        <v>9.8566732440353757</v>
      </c>
      <c r="H89" s="483">
        <f t="shared" si="123"/>
        <v>9.8566732440353757</v>
      </c>
      <c r="I89" s="484">
        <f t="shared" si="119"/>
        <v>0</v>
      </c>
      <c r="J89" s="483">
        <f t="shared" si="124"/>
        <v>22.702886420153121</v>
      </c>
      <c r="K89" s="483">
        <f t="shared" si="124"/>
        <v>22.702886420153121</v>
      </c>
      <c r="L89" s="484">
        <f t="shared" si="120"/>
        <v>0</v>
      </c>
      <c r="M89" s="483">
        <f t="shared" si="125"/>
        <v>16.964288015935217</v>
      </c>
      <c r="N89" s="483">
        <f t="shared" si="125"/>
        <v>16.964288015935217</v>
      </c>
      <c r="O89" s="484">
        <f t="shared" si="121"/>
        <v>0</v>
      </c>
      <c r="P89" s="483">
        <f t="shared" si="126"/>
        <v>139.07467316807961</v>
      </c>
      <c r="Q89" s="483">
        <f t="shared" si="126"/>
        <v>139.07467316807961</v>
      </c>
      <c r="R89" s="484">
        <f t="shared" si="127"/>
        <v>0</v>
      </c>
      <c r="S89" s="483">
        <f t="shared" si="128"/>
        <v>2.0202765036231884</v>
      </c>
      <c r="T89" s="483">
        <f t="shared" si="128"/>
        <v>2.0202765036231884</v>
      </c>
      <c r="U89" s="484">
        <f t="shared" si="129"/>
        <v>0</v>
      </c>
      <c r="V89" s="483">
        <f t="shared" si="130"/>
        <v>20.879636753348596</v>
      </c>
      <c r="W89" s="483">
        <f t="shared" si="130"/>
        <v>20.879636753348596</v>
      </c>
      <c r="X89" s="484">
        <f t="shared" si="131"/>
        <v>0</v>
      </c>
      <c r="Y89" s="483">
        <f t="shared" si="132"/>
        <v>293.2307406644411</v>
      </c>
      <c r="Z89" s="483">
        <f t="shared" si="132"/>
        <v>293.2307406644411</v>
      </c>
      <c r="AA89" s="484">
        <f t="shared" si="133"/>
        <v>0</v>
      </c>
      <c r="AB89" s="483">
        <f t="shared" si="134"/>
        <v>16.860601139678227</v>
      </c>
      <c r="AC89" s="483">
        <f t="shared" si="134"/>
        <v>16.860601139678227</v>
      </c>
      <c r="AD89" s="484">
        <f t="shared" si="135"/>
        <v>0</v>
      </c>
      <c r="AE89" s="483">
        <f t="shared" si="136"/>
        <v>73.671611641535861</v>
      </c>
      <c r="AF89" s="483">
        <f t="shared" si="136"/>
        <v>73.671611641535861</v>
      </c>
      <c r="AG89" s="484">
        <f t="shared" si="137"/>
        <v>0</v>
      </c>
      <c r="AH89" s="483">
        <f t="shared" si="138"/>
        <v>62.264369842322431</v>
      </c>
      <c r="AI89" s="483">
        <f t="shared" si="138"/>
        <v>62.264369842322431</v>
      </c>
      <c r="AJ89" s="484">
        <f t="shared" si="139"/>
        <v>0</v>
      </c>
      <c r="AK89" s="483">
        <f t="shared" si="140"/>
        <v>3.3484666762452107</v>
      </c>
      <c r="AL89" s="483">
        <f t="shared" si="140"/>
        <v>3.3484666762452107</v>
      </c>
      <c r="AM89" s="484">
        <f t="shared" si="141"/>
        <v>0</v>
      </c>
      <c r="AN89" s="483">
        <f t="shared" si="142"/>
        <v>11.613778409961686</v>
      </c>
      <c r="AO89" s="485">
        <f t="shared" si="142"/>
        <v>11.613778409961686</v>
      </c>
      <c r="AP89" s="486">
        <f t="shared" si="122"/>
        <v>0</v>
      </c>
    </row>
    <row r="90" spans="1:42" ht="16">
      <c r="A90" s="954"/>
      <c r="B90" s="956"/>
      <c r="C90" s="453" t="s">
        <v>28</v>
      </c>
      <c r="D90" s="454">
        <f t="shared" si="114"/>
        <v>706.11240260332761</v>
      </c>
      <c r="E90" s="455">
        <f t="shared" si="115"/>
        <v>644.03339874999995</v>
      </c>
      <c r="F90" s="476">
        <f t="shared" si="118"/>
        <v>-5.0349086445896667</v>
      </c>
      <c r="G90" s="482">
        <f t="shared" si="123"/>
        <v>10.349506906237146</v>
      </c>
      <c r="H90" s="483">
        <f t="shared" si="123"/>
        <v>10.060312500000002</v>
      </c>
      <c r="I90" s="484">
        <f t="shared" si="119"/>
        <v>-0.28919440623714365</v>
      </c>
      <c r="J90" s="483">
        <f t="shared" si="124"/>
        <v>23.838030741160779</v>
      </c>
      <c r="K90" s="483">
        <f t="shared" si="124"/>
        <v>23.129531250000003</v>
      </c>
      <c r="L90" s="484">
        <f t="shared" si="120"/>
        <v>-0.70849949116077582</v>
      </c>
      <c r="M90" s="483">
        <f t="shared" si="125"/>
        <v>17.812502416731981</v>
      </c>
      <c r="N90" s="483">
        <f t="shared" si="125"/>
        <v>17.057880000000004</v>
      </c>
      <c r="O90" s="484">
        <f t="shared" si="121"/>
        <v>-0.75462241673197639</v>
      </c>
      <c r="P90" s="483">
        <f t="shared" si="126"/>
        <v>146.0284068264836</v>
      </c>
      <c r="Q90" s="483">
        <f t="shared" si="126"/>
        <v>127.981875</v>
      </c>
      <c r="R90" s="484">
        <f t="shared" si="127"/>
        <v>-18.046531826483601</v>
      </c>
      <c r="S90" s="483">
        <f t="shared" si="128"/>
        <v>2.1212903288043483</v>
      </c>
      <c r="T90" s="483">
        <f t="shared" si="128"/>
        <v>1.4907025000000003</v>
      </c>
      <c r="U90" s="484">
        <f t="shared" si="129"/>
        <v>-0.63058782880434805</v>
      </c>
      <c r="V90" s="483">
        <f t="shared" si="130"/>
        <v>21.923618591016023</v>
      </c>
      <c r="W90" s="483">
        <f t="shared" si="130"/>
        <v>20.560890000000008</v>
      </c>
      <c r="X90" s="484">
        <f t="shared" si="131"/>
        <v>-1.3627285910160154</v>
      </c>
      <c r="Y90" s="483">
        <f t="shared" si="132"/>
        <v>307.89227769766313</v>
      </c>
      <c r="Z90" s="483">
        <f t="shared" si="132"/>
        <v>285.54750000000001</v>
      </c>
      <c r="AA90" s="484">
        <f t="shared" si="133"/>
        <v>-22.344777697663119</v>
      </c>
      <c r="AB90" s="483">
        <f t="shared" si="134"/>
        <v>17.70363119666214</v>
      </c>
      <c r="AC90" s="483">
        <f t="shared" si="134"/>
        <v>14.406000000000001</v>
      </c>
      <c r="AD90" s="484">
        <f t="shared" si="135"/>
        <v>-3.2976311966621399</v>
      </c>
      <c r="AE90" s="483">
        <f t="shared" si="136"/>
        <v>77.355192223612661</v>
      </c>
      <c r="AF90" s="483">
        <f t="shared" si="136"/>
        <v>72.3515625</v>
      </c>
      <c r="AG90" s="484">
        <f t="shared" si="137"/>
        <v>-5.0036297236126615</v>
      </c>
      <c r="AH90" s="483">
        <f t="shared" si="138"/>
        <v>65.377588334438556</v>
      </c>
      <c r="AI90" s="483">
        <f t="shared" si="138"/>
        <v>59.534999999999989</v>
      </c>
      <c r="AJ90" s="484">
        <f t="shared" si="139"/>
        <v>-5.8425883344385667</v>
      </c>
      <c r="AK90" s="483">
        <f t="shared" si="140"/>
        <v>3.5158900100574715</v>
      </c>
      <c r="AL90" s="483">
        <f t="shared" si="140"/>
        <v>3.00027</v>
      </c>
      <c r="AM90" s="484">
        <f t="shared" si="141"/>
        <v>-0.51562001005747149</v>
      </c>
      <c r="AN90" s="483">
        <f t="shared" si="142"/>
        <v>12.194467330459771</v>
      </c>
      <c r="AO90" s="485">
        <f t="shared" si="142"/>
        <v>8.9118750000000002</v>
      </c>
      <c r="AP90" s="486">
        <f t="shared" si="122"/>
        <v>-3.2825923304597708</v>
      </c>
    </row>
    <row r="91" spans="1:42" ht="16">
      <c r="A91" s="954"/>
      <c r="B91" s="956"/>
      <c r="C91" s="453" t="s">
        <v>29</v>
      </c>
      <c r="D91" s="454">
        <f t="shared" si="114"/>
        <v>741.41802273349401</v>
      </c>
      <c r="E91" s="455">
        <f t="shared" si="115"/>
        <v>574.58138062500018</v>
      </c>
      <c r="F91" s="476">
        <f t="shared" si="118"/>
        <v>-11.849873326819155</v>
      </c>
      <c r="G91" s="482">
        <f t="shared" si="123"/>
        <v>10.866982251549</v>
      </c>
      <c r="H91" s="483">
        <f t="shared" si="123"/>
        <v>9.878400000000001</v>
      </c>
      <c r="I91" s="484">
        <f t="shared" si="119"/>
        <v>-0.98858225154899948</v>
      </c>
      <c r="J91" s="483">
        <f t="shared" si="124"/>
        <v>25.029932278218823</v>
      </c>
      <c r="K91" s="483">
        <f t="shared" si="124"/>
        <v>23.0029734375</v>
      </c>
      <c r="L91" s="484">
        <f t="shared" si="120"/>
        <v>-2.026958840718823</v>
      </c>
      <c r="M91" s="483">
        <f t="shared" si="125"/>
        <v>18.703127537568573</v>
      </c>
      <c r="N91" s="483">
        <f t="shared" si="125"/>
        <v>16.9337385</v>
      </c>
      <c r="O91" s="484">
        <f t="shared" si="121"/>
        <v>-1.7693890375685726</v>
      </c>
      <c r="P91" s="483">
        <f t="shared" si="126"/>
        <v>153.32982716780779</v>
      </c>
      <c r="Q91" s="483">
        <f t="shared" si="126"/>
        <v>102.86784375000002</v>
      </c>
      <c r="R91" s="484">
        <f t="shared" si="127"/>
        <v>-50.461983417807772</v>
      </c>
      <c r="S91" s="483">
        <f t="shared" si="128"/>
        <v>2.2273548452445655</v>
      </c>
      <c r="T91" s="483">
        <f t="shared" si="128"/>
        <v>0.89182143750000031</v>
      </c>
      <c r="U91" s="484">
        <f t="shared" si="129"/>
        <v>-1.3355334077445651</v>
      </c>
      <c r="V91" s="483">
        <f t="shared" si="130"/>
        <v>23.019799520566828</v>
      </c>
      <c r="W91" s="483">
        <f t="shared" si="130"/>
        <v>18.928326375000001</v>
      </c>
      <c r="X91" s="484">
        <f t="shared" si="131"/>
        <v>-4.0914731455668267</v>
      </c>
      <c r="Y91" s="483">
        <f t="shared" si="132"/>
        <v>323.28689158254628</v>
      </c>
      <c r="Z91" s="483">
        <f t="shared" si="132"/>
        <v>264.80671875000002</v>
      </c>
      <c r="AA91" s="484">
        <f t="shared" si="133"/>
        <v>-58.480172832546259</v>
      </c>
      <c r="AB91" s="483">
        <f t="shared" si="134"/>
        <v>18.588812756495248</v>
      </c>
      <c r="AC91" s="483">
        <f t="shared" si="134"/>
        <v>11.524799999999999</v>
      </c>
      <c r="AD91" s="484">
        <f t="shared" si="135"/>
        <v>-7.0640127564952486</v>
      </c>
      <c r="AE91" s="483">
        <f t="shared" si="136"/>
        <v>81.222951834793307</v>
      </c>
      <c r="AF91" s="483">
        <f t="shared" si="136"/>
        <v>64.489359375000006</v>
      </c>
      <c r="AG91" s="484">
        <f t="shared" si="137"/>
        <v>-16.7335924597933</v>
      </c>
      <c r="AH91" s="483">
        <f t="shared" si="138"/>
        <v>68.646467751160486</v>
      </c>
      <c r="AI91" s="483">
        <f t="shared" si="138"/>
        <v>53.250750000000011</v>
      </c>
      <c r="AJ91" s="484">
        <f t="shared" si="139"/>
        <v>-15.395717751160475</v>
      </c>
      <c r="AK91" s="483">
        <f t="shared" si="140"/>
        <v>3.6916845105603451</v>
      </c>
      <c r="AL91" s="483">
        <f t="shared" si="140"/>
        <v>2.2674015000000001</v>
      </c>
      <c r="AM91" s="484">
        <f t="shared" si="141"/>
        <v>-1.424283010560345</v>
      </c>
      <c r="AN91" s="483">
        <f t="shared" si="142"/>
        <v>12.80419069698276</v>
      </c>
      <c r="AO91" s="485">
        <f t="shared" si="142"/>
        <v>5.7392474999999994</v>
      </c>
      <c r="AP91" s="486">
        <f t="shared" si="122"/>
        <v>-7.0649431969827603</v>
      </c>
    </row>
    <row r="92" spans="1:42" ht="16">
      <c r="A92" s="954"/>
      <c r="B92" s="956"/>
      <c r="C92" s="453" t="s">
        <v>30</v>
      </c>
      <c r="D92" s="454">
        <f t="shared" si="114"/>
        <v>778.48892387016872</v>
      </c>
      <c r="E92" s="455">
        <f t="shared" si="115"/>
        <v>520.92978773040886</v>
      </c>
      <c r="F92" s="476">
        <f t="shared" si="118"/>
        <v>-19.503748512803</v>
      </c>
      <c r="G92" s="482">
        <f t="shared" si="123"/>
        <v>11.410331364126453</v>
      </c>
      <c r="H92" s="483">
        <f t="shared" si="123"/>
        <v>9.7341792187500005</v>
      </c>
      <c r="I92" s="484">
        <f t="shared" si="119"/>
        <v>-1.6761521453764523</v>
      </c>
      <c r="J92" s="483">
        <f t="shared" si="124"/>
        <v>26.281428892129764</v>
      </c>
      <c r="K92" s="483">
        <f t="shared" si="124"/>
        <v>23.143475259919615</v>
      </c>
      <c r="L92" s="484">
        <f t="shared" si="120"/>
        <v>-3.1379536322101487</v>
      </c>
      <c r="M92" s="483">
        <f t="shared" si="125"/>
        <v>19.638283914447005</v>
      </c>
      <c r="N92" s="483">
        <f t="shared" si="125"/>
        <v>17.404212735000005</v>
      </c>
      <c r="O92" s="484">
        <f t="shared" si="121"/>
        <v>-2.2340711794469996</v>
      </c>
      <c r="P92" s="483">
        <f t="shared" si="126"/>
        <v>160.99631852619819</v>
      </c>
      <c r="Q92" s="483">
        <f t="shared" si="126"/>
        <v>91.611991702473972</v>
      </c>
      <c r="R92" s="484">
        <f t="shared" si="127"/>
        <v>-69.384326823724223</v>
      </c>
      <c r="S92" s="483">
        <f t="shared" si="128"/>
        <v>2.3387225875067941</v>
      </c>
      <c r="T92" s="483">
        <f t="shared" si="128"/>
        <v>0.51299120078804372</v>
      </c>
      <c r="U92" s="484">
        <f t="shared" si="129"/>
        <v>-1.8257313867187503</v>
      </c>
      <c r="V92" s="483">
        <f t="shared" si="130"/>
        <v>24.170789496595166</v>
      </c>
      <c r="W92" s="483">
        <f t="shared" si="130"/>
        <v>18.145347412500008</v>
      </c>
      <c r="X92" s="484">
        <f t="shared" si="131"/>
        <v>-6.0254420840951575</v>
      </c>
      <c r="Y92" s="483">
        <f t="shared" si="132"/>
        <v>339.45123616167353</v>
      </c>
      <c r="Z92" s="483">
        <f t="shared" si="132"/>
        <v>241.58186718749999</v>
      </c>
      <c r="AA92" s="484">
        <f t="shared" si="133"/>
        <v>-97.86936897417354</v>
      </c>
      <c r="AB92" s="483">
        <f t="shared" si="134"/>
        <v>19.518253394320013</v>
      </c>
      <c r="AC92" s="483">
        <f t="shared" si="134"/>
        <v>8.9619399889320785</v>
      </c>
      <c r="AD92" s="484">
        <f t="shared" si="135"/>
        <v>-10.556313405387934</v>
      </c>
      <c r="AE92" s="483">
        <f t="shared" si="136"/>
        <v>85.284099426532961</v>
      </c>
      <c r="AF92" s="483">
        <f t="shared" si="136"/>
        <v>63.712256232732557</v>
      </c>
      <c r="AG92" s="484">
        <f t="shared" si="137"/>
        <v>-21.571843193800404</v>
      </c>
      <c r="AH92" s="483">
        <f t="shared" si="138"/>
        <v>72.078791138718501</v>
      </c>
      <c r="AI92" s="483">
        <f t="shared" si="138"/>
        <v>43.251764062500008</v>
      </c>
      <c r="AJ92" s="484">
        <f t="shared" si="139"/>
        <v>-28.827027076218492</v>
      </c>
      <c r="AK92" s="483">
        <f t="shared" si="140"/>
        <v>3.8762687360883623</v>
      </c>
      <c r="AL92" s="483">
        <f t="shared" si="140"/>
        <v>1.880934053250001</v>
      </c>
      <c r="AM92" s="484">
        <f t="shared" si="141"/>
        <v>-1.9953346828383614</v>
      </c>
      <c r="AN92" s="483">
        <f t="shared" si="142"/>
        <v>13.444400231831898</v>
      </c>
      <c r="AO92" s="485">
        <f t="shared" si="142"/>
        <v>0.98882867606250002</v>
      </c>
      <c r="AP92" s="486">
        <f t="shared" si="122"/>
        <v>-12.455571555769398</v>
      </c>
    </row>
    <row r="93" spans="1:42" ht="16">
      <c r="A93" s="954"/>
      <c r="B93" s="956"/>
      <c r="C93" s="453" t="s">
        <v>31</v>
      </c>
      <c r="D93" s="454">
        <f t="shared" si="114"/>
        <v>817.41337006367723</v>
      </c>
      <c r="E93" s="455">
        <f t="shared" si="115"/>
        <v>509.09208272375287</v>
      </c>
      <c r="F93" s="476">
        <f t="shared" si="118"/>
        <v>-20.901962455265839</v>
      </c>
      <c r="G93" s="482">
        <f t="shared" si="123"/>
        <v>11.980847932332779</v>
      </c>
      <c r="H93" s="483">
        <f t="shared" si="123"/>
        <v>9.7978616628648201</v>
      </c>
      <c r="I93" s="484">
        <f t="shared" si="119"/>
        <v>-2.1829862694679587</v>
      </c>
      <c r="J93" s="483">
        <f t="shared" si="124"/>
        <v>27.595500336736258</v>
      </c>
      <c r="K93" s="483">
        <f t="shared" si="124"/>
        <v>24.300649022915596</v>
      </c>
      <c r="L93" s="484">
        <f t="shared" si="120"/>
        <v>-3.2948513138206614</v>
      </c>
      <c r="M93" s="483">
        <f t="shared" si="125"/>
        <v>20.620198110169358</v>
      </c>
      <c r="N93" s="483">
        <f t="shared" si="125"/>
        <v>18.274423371750004</v>
      </c>
      <c r="O93" s="484">
        <f t="shared" si="121"/>
        <v>-2.3457747384193546</v>
      </c>
      <c r="P93" s="483">
        <f t="shared" si="126"/>
        <v>169.04613445250814</v>
      </c>
      <c r="Q93" s="483">
        <f t="shared" si="126"/>
        <v>96.192591287597679</v>
      </c>
      <c r="R93" s="484">
        <f t="shared" si="127"/>
        <v>-72.853543164910462</v>
      </c>
      <c r="S93" s="483">
        <f t="shared" si="128"/>
        <v>2.4556587168821338</v>
      </c>
      <c r="T93" s="483">
        <f t="shared" si="128"/>
        <v>0.53864076082744594</v>
      </c>
      <c r="U93" s="484">
        <f t="shared" si="129"/>
        <v>-1.9170179560546878</v>
      </c>
      <c r="V93" s="483">
        <f t="shared" si="130"/>
        <v>25.379328971424929</v>
      </c>
      <c r="W93" s="483">
        <f t="shared" si="130"/>
        <v>17.424097909860585</v>
      </c>
      <c r="X93" s="484">
        <f t="shared" si="131"/>
        <v>-7.9552310615643442</v>
      </c>
      <c r="Y93" s="483">
        <f t="shared" si="132"/>
        <v>356.42379796975729</v>
      </c>
      <c r="Z93" s="483">
        <f t="shared" si="132"/>
        <v>226.19017230992262</v>
      </c>
      <c r="AA93" s="484">
        <f t="shared" si="133"/>
        <v>-130.23362565983467</v>
      </c>
      <c r="AB93" s="483">
        <f t="shared" si="134"/>
        <v>20.494166064036015</v>
      </c>
      <c r="AC93" s="483">
        <f t="shared" si="134"/>
        <v>9.4100369883786854</v>
      </c>
      <c r="AD93" s="484">
        <f t="shared" si="135"/>
        <v>-11.08412907565733</v>
      </c>
      <c r="AE93" s="483">
        <f t="shared" si="136"/>
        <v>89.548304397859596</v>
      </c>
      <c r="AF93" s="483">
        <f t="shared" si="136"/>
        <v>66.897869044369187</v>
      </c>
      <c r="AG93" s="484">
        <f t="shared" si="137"/>
        <v>-22.650435353490408</v>
      </c>
      <c r="AH93" s="483">
        <f t="shared" si="138"/>
        <v>75.682730695654442</v>
      </c>
      <c r="AI93" s="483">
        <f t="shared" si="138"/>
        <v>37.052489499488154</v>
      </c>
      <c r="AJ93" s="484">
        <f t="shared" si="139"/>
        <v>-38.630241196166288</v>
      </c>
      <c r="AK93" s="483">
        <f t="shared" si="140"/>
        <v>4.0700821728927803</v>
      </c>
      <c r="AL93" s="483">
        <f t="shared" si="140"/>
        <v>1.9749807559125008</v>
      </c>
      <c r="AM93" s="484">
        <f t="shared" si="141"/>
        <v>-2.0951014169802793</v>
      </c>
      <c r="AN93" s="483">
        <f t="shared" si="142"/>
        <v>14.11662024342349</v>
      </c>
      <c r="AO93" s="485">
        <f t="shared" si="142"/>
        <v>1.0382701098656251</v>
      </c>
      <c r="AP93" s="486">
        <f t="shared" si="122"/>
        <v>-13.078350133557866</v>
      </c>
    </row>
    <row r="94" spans="1:42" ht="16">
      <c r="A94" s="954"/>
      <c r="B94" s="956"/>
      <c r="C94" s="453" t="s">
        <v>32</v>
      </c>
      <c r="D94" s="454">
        <f t="shared" si="114"/>
        <v>858.28403856686089</v>
      </c>
      <c r="E94" s="455">
        <f t="shared" si="115"/>
        <v>534.54668685994068</v>
      </c>
      <c r="F94" s="476">
        <f t="shared" si="118"/>
        <v>-21.947060578029131</v>
      </c>
      <c r="G94" s="482">
        <f t="shared" si="123"/>
        <v>12.579890328949419</v>
      </c>
      <c r="H94" s="483">
        <f t="shared" si="123"/>
        <v>10.287754746008062</v>
      </c>
      <c r="I94" s="484">
        <f t="shared" si="119"/>
        <v>-2.2921355829413574</v>
      </c>
      <c r="J94" s="483">
        <f t="shared" si="124"/>
        <v>28.975275353573071</v>
      </c>
      <c r="K94" s="483">
        <f t="shared" si="124"/>
        <v>25.515681474061378</v>
      </c>
      <c r="L94" s="484">
        <f t="shared" si="120"/>
        <v>-3.4595938795116936</v>
      </c>
      <c r="M94" s="483">
        <f t="shared" si="125"/>
        <v>21.651208015677824</v>
      </c>
      <c r="N94" s="483">
        <f t="shared" si="125"/>
        <v>19.188144540337507</v>
      </c>
      <c r="O94" s="484">
        <f t="shared" si="121"/>
        <v>-2.4630634753403164</v>
      </c>
      <c r="P94" s="483">
        <f t="shared" si="126"/>
        <v>177.49844117513351</v>
      </c>
      <c r="Q94" s="483">
        <f t="shared" si="126"/>
        <v>101.00222085197755</v>
      </c>
      <c r="R94" s="484">
        <f t="shared" si="127"/>
        <v>-76.496220323155953</v>
      </c>
      <c r="S94" s="483">
        <f t="shared" si="128"/>
        <v>2.5784416527262408</v>
      </c>
      <c r="T94" s="483">
        <f t="shared" si="128"/>
        <v>0.56557279886881817</v>
      </c>
      <c r="U94" s="484">
        <f t="shared" si="129"/>
        <v>-2.0128688538574226</v>
      </c>
      <c r="V94" s="483">
        <f t="shared" si="130"/>
        <v>26.648295419996181</v>
      </c>
      <c r="W94" s="483">
        <f t="shared" si="130"/>
        <v>18.295302805353622</v>
      </c>
      <c r="X94" s="484">
        <f t="shared" si="131"/>
        <v>-8.3529926146425595</v>
      </c>
      <c r="Y94" s="483">
        <f t="shared" si="132"/>
        <v>374.24498786824518</v>
      </c>
      <c r="Z94" s="483">
        <f t="shared" si="132"/>
        <v>237.49968092541877</v>
      </c>
      <c r="AA94" s="484">
        <f t="shared" si="133"/>
        <v>-136.7453069428264</v>
      </c>
      <c r="AB94" s="483">
        <f t="shared" si="134"/>
        <v>21.518874367237814</v>
      </c>
      <c r="AC94" s="483">
        <f t="shared" si="134"/>
        <v>9.8805388377976211</v>
      </c>
      <c r="AD94" s="484">
        <f t="shared" si="135"/>
        <v>-11.638335529440193</v>
      </c>
      <c r="AE94" s="483">
        <f t="shared" si="136"/>
        <v>94.0257196177526</v>
      </c>
      <c r="AF94" s="483">
        <f t="shared" si="136"/>
        <v>70.242762496587645</v>
      </c>
      <c r="AG94" s="484">
        <f t="shared" si="137"/>
        <v>-23.782957121164955</v>
      </c>
      <c r="AH94" s="483">
        <f t="shared" si="138"/>
        <v>79.466867230437174</v>
      </c>
      <c r="AI94" s="483">
        <f t="shared" si="138"/>
        <v>38.905113974462559</v>
      </c>
      <c r="AJ94" s="484">
        <f t="shared" si="139"/>
        <v>-40.561753255974615</v>
      </c>
      <c r="AK94" s="483">
        <f t="shared" si="140"/>
        <v>4.2735862815374199</v>
      </c>
      <c r="AL94" s="483">
        <f t="shared" si="140"/>
        <v>2.073729793708126</v>
      </c>
      <c r="AM94" s="484">
        <f t="shared" si="141"/>
        <v>-2.1998564878292939</v>
      </c>
      <c r="AN94" s="483">
        <f t="shared" si="142"/>
        <v>14.822451255594668</v>
      </c>
      <c r="AO94" s="485">
        <f t="shared" si="142"/>
        <v>1.0901836153589064</v>
      </c>
      <c r="AP94" s="486">
        <f t="shared" si="122"/>
        <v>-13.732267640235762</v>
      </c>
    </row>
    <row r="95" spans="1:42" ht="16">
      <c r="A95" s="954"/>
      <c r="B95" s="956"/>
      <c r="C95" s="453" t="s">
        <v>33</v>
      </c>
      <c r="D95" s="454">
        <f t="shared" si="114"/>
        <v>901.19824049520412</v>
      </c>
      <c r="E95" s="455">
        <f t="shared" si="115"/>
        <v>561.27402120293755</v>
      </c>
      <c r="F95" s="476">
        <f t="shared" si="118"/>
        <v>-23.044413606930576</v>
      </c>
      <c r="G95" s="482">
        <f t="shared" si="123"/>
        <v>13.208884845396888</v>
      </c>
      <c r="H95" s="483">
        <f t="shared" si="123"/>
        <v>10.802142483308465</v>
      </c>
      <c r="I95" s="484">
        <f t="shared" si="119"/>
        <v>-2.4067423620884227</v>
      </c>
      <c r="J95" s="483">
        <f t="shared" si="124"/>
        <v>30.42403912125172</v>
      </c>
      <c r="K95" s="483">
        <f t="shared" si="124"/>
        <v>26.791465547764449</v>
      </c>
      <c r="L95" s="484">
        <f t="shared" si="120"/>
        <v>-3.6325735734872708</v>
      </c>
      <c r="M95" s="483">
        <f t="shared" si="125"/>
        <v>22.733768416461718</v>
      </c>
      <c r="N95" s="483">
        <f t="shared" si="125"/>
        <v>20.147551767354386</v>
      </c>
      <c r="O95" s="484">
        <f t="shared" si="121"/>
        <v>-2.5862166491073317</v>
      </c>
      <c r="P95" s="483">
        <f t="shared" si="126"/>
        <v>186.37336323389022</v>
      </c>
      <c r="Q95" s="483">
        <f t="shared" si="126"/>
        <v>106.05233189457644</v>
      </c>
      <c r="R95" s="484">
        <f t="shared" si="127"/>
        <v>-80.321031339313777</v>
      </c>
      <c r="S95" s="483">
        <f t="shared" si="128"/>
        <v>2.707363735362553</v>
      </c>
      <c r="T95" s="483">
        <f t="shared" si="128"/>
        <v>0.59385143881225899</v>
      </c>
      <c r="U95" s="484">
        <f t="shared" si="129"/>
        <v>-2.1135122965502942</v>
      </c>
      <c r="V95" s="483">
        <f t="shared" si="130"/>
        <v>27.980710190995985</v>
      </c>
      <c r="W95" s="483">
        <f t="shared" si="130"/>
        <v>19.210067945621301</v>
      </c>
      <c r="X95" s="484">
        <f t="shared" si="131"/>
        <v>-8.7706422453746846</v>
      </c>
      <c r="Y95" s="483">
        <f t="shared" si="132"/>
        <v>392.95723726165744</v>
      </c>
      <c r="Z95" s="483">
        <f t="shared" si="132"/>
        <v>249.3746649716897</v>
      </c>
      <c r="AA95" s="484">
        <f t="shared" si="133"/>
        <v>-143.58257228996774</v>
      </c>
      <c r="AB95" s="483">
        <f t="shared" si="134"/>
        <v>22.594818085599709</v>
      </c>
      <c r="AC95" s="483">
        <f t="shared" si="134"/>
        <v>10.374565779687503</v>
      </c>
      <c r="AD95" s="484">
        <f t="shared" si="135"/>
        <v>-12.220252305912206</v>
      </c>
      <c r="AE95" s="483">
        <f t="shared" si="136"/>
        <v>98.727005598640233</v>
      </c>
      <c r="AF95" s="483">
        <f t="shared" si="136"/>
        <v>73.754900621417022</v>
      </c>
      <c r="AG95" s="484">
        <f t="shared" si="137"/>
        <v>-24.972104977223211</v>
      </c>
      <c r="AH95" s="483">
        <f t="shared" si="138"/>
        <v>83.44021059195903</v>
      </c>
      <c r="AI95" s="483">
        <f t="shared" si="138"/>
        <v>40.850369673185696</v>
      </c>
      <c r="AJ95" s="484">
        <f t="shared" si="139"/>
        <v>-42.589840918773334</v>
      </c>
      <c r="AK95" s="483">
        <f t="shared" si="140"/>
        <v>4.4872655956142911</v>
      </c>
      <c r="AL95" s="483">
        <f t="shared" si="140"/>
        <v>2.1774162833935322</v>
      </c>
      <c r="AM95" s="484">
        <f t="shared" si="141"/>
        <v>-2.3098493122207588</v>
      </c>
      <c r="AN95" s="483">
        <f t="shared" si="142"/>
        <v>15.563573818374403</v>
      </c>
      <c r="AO95" s="485">
        <f t="shared" si="142"/>
        <v>1.1446927961268518</v>
      </c>
      <c r="AP95" s="486">
        <f t="shared" si="122"/>
        <v>-14.41888102224755</v>
      </c>
    </row>
    <row r="96" spans="1:42" ht="17" thickBot="1">
      <c r="A96" s="955"/>
      <c r="B96" s="957"/>
      <c r="C96" s="466" t="s">
        <v>34</v>
      </c>
      <c r="D96" s="454">
        <f t="shared" si="114"/>
        <v>946.25815251996448</v>
      </c>
      <c r="E96" s="455">
        <f t="shared" si="115"/>
        <v>589.3377222630844</v>
      </c>
      <c r="F96" s="487">
        <f t="shared" si="118"/>
        <v>-24.196634287277114</v>
      </c>
      <c r="G96" s="488">
        <f t="shared" si="123"/>
        <v>13.869329087666731</v>
      </c>
      <c r="H96" s="489">
        <f t="shared" si="123"/>
        <v>11.342249607473889</v>
      </c>
      <c r="I96" s="490">
        <f t="shared" si="119"/>
        <v>-2.5270794801928425</v>
      </c>
      <c r="J96" s="489">
        <f t="shared" si="124"/>
        <v>31.945241077314311</v>
      </c>
      <c r="K96" s="489">
        <f t="shared" si="124"/>
        <v>28.131038825152668</v>
      </c>
      <c r="L96" s="490">
        <f t="shared" si="120"/>
        <v>-3.8142022521616425</v>
      </c>
      <c r="M96" s="489">
        <f t="shared" si="125"/>
        <v>23.870456837284802</v>
      </c>
      <c r="N96" s="489">
        <f t="shared" si="125"/>
        <v>21.154929355722103</v>
      </c>
      <c r="O96" s="490">
        <f t="shared" si="121"/>
        <v>-2.7155274815626989</v>
      </c>
      <c r="P96" s="489">
        <f t="shared" si="126"/>
        <v>195.69203139558473</v>
      </c>
      <c r="Q96" s="489">
        <f t="shared" si="126"/>
        <v>111.35494848930527</v>
      </c>
      <c r="R96" s="490">
        <f t="shared" si="127"/>
        <v>-84.337082906279463</v>
      </c>
      <c r="S96" s="489">
        <f t="shared" si="128"/>
        <v>2.8427319221306808</v>
      </c>
      <c r="T96" s="489">
        <f t="shared" si="128"/>
        <v>0.62354401075287214</v>
      </c>
      <c r="U96" s="490">
        <f t="shared" si="129"/>
        <v>-2.2191879113778086</v>
      </c>
      <c r="V96" s="489">
        <f t="shared" si="130"/>
        <v>29.379745700545786</v>
      </c>
      <c r="W96" s="489">
        <f t="shared" si="130"/>
        <v>20.170571342902363</v>
      </c>
      <c r="X96" s="490">
        <f t="shared" si="131"/>
        <v>-9.2091743576434233</v>
      </c>
      <c r="Y96" s="489">
        <f t="shared" si="132"/>
        <v>412.60509912474032</v>
      </c>
      <c r="Z96" s="489">
        <f t="shared" si="132"/>
        <v>261.8433982202742</v>
      </c>
      <c r="AA96" s="490">
        <f t="shared" si="133"/>
        <v>-150.76170090446612</v>
      </c>
      <c r="AB96" s="489">
        <f t="shared" si="134"/>
        <v>23.724558989879696</v>
      </c>
      <c r="AC96" s="489">
        <f t="shared" si="134"/>
        <v>10.893294068671878</v>
      </c>
      <c r="AD96" s="490">
        <f t="shared" si="135"/>
        <v>-12.831264921207818</v>
      </c>
      <c r="AE96" s="489">
        <f t="shared" si="136"/>
        <v>103.66335587857225</v>
      </c>
      <c r="AF96" s="489">
        <f t="shared" si="136"/>
        <v>77.442645652487883</v>
      </c>
      <c r="AG96" s="490">
        <f t="shared" si="137"/>
        <v>-26.220710226084364</v>
      </c>
      <c r="AH96" s="489">
        <f t="shared" si="138"/>
        <v>87.612221121556985</v>
      </c>
      <c r="AI96" s="489">
        <f t="shared" si="138"/>
        <v>42.892888156844982</v>
      </c>
      <c r="AJ96" s="490">
        <f t="shared" si="139"/>
        <v>-44.719332964712002</v>
      </c>
      <c r="AK96" s="489">
        <f t="shared" si="140"/>
        <v>4.7116288753950064</v>
      </c>
      <c r="AL96" s="489">
        <f t="shared" si="140"/>
        <v>2.2862870975632092</v>
      </c>
      <c r="AM96" s="490">
        <f t="shared" si="141"/>
        <v>-2.4253417778317972</v>
      </c>
      <c r="AN96" s="489">
        <f t="shared" si="142"/>
        <v>16.341752509293123</v>
      </c>
      <c r="AO96" s="491">
        <f t="shared" si="142"/>
        <v>1.2019274359331942</v>
      </c>
      <c r="AP96" s="492">
        <f t="shared" si="122"/>
        <v>-15.139825073359928</v>
      </c>
    </row>
    <row r="97" spans="1:42" ht="16">
      <c r="A97" s="954" t="s">
        <v>188</v>
      </c>
      <c r="B97" s="956" t="s">
        <v>13</v>
      </c>
      <c r="C97" s="453" t="s">
        <v>25</v>
      </c>
      <c r="D97" s="454">
        <f t="shared" si="114"/>
        <v>0</v>
      </c>
      <c r="E97" s="455">
        <f t="shared" si="115"/>
        <v>0</v>
      </c>
      <c r="F97" s="456">
        <f>I97+L97+O97+AP97</f>
        <v>0</v>
      </c>
      <c r="G97" s="471">
        <v>0</v>
      </c>
      <c r="H97" s="472">
        <f>(G67+I67/2)*((G46-H46)*(1+$AQ$46))*Faktory!$D$10</f>
        <v>0</v>
      </c>
      <c r="I97" s="396">
        <f>H97</f>
        <v>0</v>
      </c>
      <c r="J97" s="472">
        <v>0</v>
      </c>
      <c r="K97" s="472">
        <f>(J67+L67/2)*((J46-K46)*(1+$AQ$46))*Faktory!$D$10</f>
        <v>0</v>
      </c>
      <c r="L97" s="396">
        <f>K97</f>
        <v>0</v>
      </c>
      <c r="M97" s="472">
        <v>0</v>
      </c>
      <c r="N97" s="472">
        <f>(M67+O67/2)*((M46-N46)*(1+$AQ$46))*Faktory!$D$10</f>
        <v>0</v>
      </c>
      <c r="O97" s="396">
        <f>N97</f>
        <v>0</v>
      </c>
      <c r="P97" s="472">
        <v>0</v>
      </c>
      <c r="Q97" s="472">
        <f>(P67+R67/2)*((P46-Q46)*(1+$AQ$46))*Faktory!$D$10</f>
        <v>0</v>
      </c>
      <c r="R97" s="396">
        <f t="shared" ref="R97:R106" si="143">Q97</f>
        <v>0</v>
      </c>
      <c r="S97" s="472">
        <v>0</v>
      </c>
      <c r="T97" s="472">
        <f>(S67+U67/2)*((S46-T46)*(1+$AQ$46))*Faktory!$D$10</f>
        <v>0</v>
      </c>
      <c r="U97" s="396">
        <f t="shared" ref="U97:U106" si="144">T97</f>
        <v>0</v>
      </c>
      <c r="V97" s="472">
        <v>0</v>
      </c>
      <c r="W97" s="472">
        <f>(V67+X67/2)*((V46-W46)*(1+$AQ$46))*Faktory!$D$10</f>
        <v>0</v>
      </c>
      <c r="X97" s="396">
        <f t="shared" ref="X97:X106" si="145">W97</f>
        <v>0</v>
      </c>
      <c r="Y97" s="472">
        <v>0</v>
      </c>
      <c r="Z97" s="472">
        <f>(Y67+AA67/2)*((Y46-Z46)*(1+$AQ$46))*Faktory!$D$10</f>
        <v>0</v>
      </c>
      <c r="AA97" s="396">
        <f t="shared" ref="AA97:AA106" si="146">Z97</f>
        <v>0</v>
      </c>
      <c r="AB97" s="472">
        <v>0</v>
      </c>
      <c r="AC97" s="472">
        <f>(AB67+AD67/2)*((AB46-AC46)*(1+$AQ$46))*Faktory!$D$10</f>
        <v>0</v>
      </c>
      <c r="AD97" s="396">
        <f t="shared" ref="AD97:AD106" si="147">AC97</f>
        <v>0</v>
      </c>
      <c r="AE97" s="472">
        <v>0</v>
      </c>
      <c r="AF97" s="472">
        <f>(AE67+AG67/2)*((AE46-AF46)*(1+$AQ$46))*Faktory!$D$10</f>
        <v>0</v>
      </c>
      <c r="AG97" s="396">
        <f t="shared" ref="AG97:AG106" si="148">AF97</f>
        <v>0</v>
      </c>
      <c r="AH97" s="472">
        <v>0</v>
      </c>
      <c r="AI97" s="472">
        <f>(AH67+AJ67/2)*((AH46-AI46)*(1+$AQ$46))*Faktory!$D$10</f>
        <v>0</v>
      </c>
      <c r="AJ97" s="396">
        <f t="shared" ref="AJ97:AJ106" si="149">AI97</f>
        <v>0</v>
      </c>
      <c r="AK97" s="472">
        <v>0</v>
      </c>
      <c r="AL97" s="472">
        <f>(AK67+AM67/2)*((AK46-AL46)*(1+$AQ$46))*Faktory!$D$10</f>
        <v>0</v>
      </c>
      <c r="AM97" s="396">
        <f t="shared" ref="AM97:AM106" si="150">AL97</f>
        <v>0</v>
      </c>
      <c r="AN97" s="472">
        <v>0</v>
      </c>
      <c r="AO97" s="473">
        <f>(AN67+AP67/2)*((AN46-AO46)*(1+$AQ$46))*Faktory!$D$10</f>
        <v>0</v>
      </c>
      <c r="AP97" s="474">
        <f>AO97</f>
        <v>0</v>
      </c>
    </row>
    <row r="98" spans="1:42" ht="16">
      <c r="A98" s="954"/>
      <c r="B98" s="956"/>
      <c r="C98" s="453" t="s">
        <v>26</v>
      </c>
      <c r="D98" s="454">
        <f t="shared" si="114"/>
        <v>0</v>
      </c>
      <c r="E98" s="455">
        <f t="shared" si="115"/>
        <v>0</v>
      </c>
      <c r="F98" s="456">
        <f t="shared" ref="F98:F106" si="151">I98+L98+O98+AP98</f>
        <v>0</v>
      </c>
      <c r="G98" s="463">
        <v>0</v>
      </c>
      <c r="H98" s="464">
        <f>(G68+I68/2)*((G47-H47)*(1+$AQ$46))*Faktory!$D$10</f>
        <v>0</v>
      </c>
      <c r="I98" s="405">
        <f t="shared" ref="I98:I106" si="152">H98</f>
        <v>0</v>
      </c>
      <c r="J98" s="464">
        <v>0</v>
      </c>
      <c r="K98" s="464">
        <f>(J68+L68/2)*((J47-K47)*(1+$AQ$46))*Faktory!$D$10</f>
        <v>0</v>
      </c>
      <c r="L98" s="405">
        <f t="shared" ref="L98:L106" si="153">K98</f>
        <v>0</v>
      </c>
      <c r="M98" s="464">
        <v>0</v>
      </c>
      <c r="N98" s="464">
        <f>(M68+O68/2)*((M47-N47)*(1+$AQ$46))*Faktory!$D$10</f>
        <v>0</v>
      </c>
      <c r="O98" s="405">
        <f t="shared" ref="O98:O106" si="154">N98</f>
        <v>0</v>
      </c>
      <c r="P98" s="464">
        <v>0</v>
      </c>
      <c r="Q98" s="464">
        <f>(P68+R68/2)*((P47-Q47)*(1+$AQ$46))*Faktory!$D$10</f>
        <v>0</v>
      </c>
      <c r="R98" s="405">
        <f t="shared" si="143"/>
        <v>0</v>
      </c>
      <c r="S98" s="464">
        <v>0</v>
      </c>
      <c r="T98" s="464">
        <f>(S68+U68/2)*((S47-T47)*(1+$AQ$46))*Faktory!$D$10</f>
        <v>0</v>
      </c>
      <c r="U98" s="405">
        <f t="shared" si="144"/>
        <v>0</v>
      </c>
      <c r="V98" s="464">
        <v>0</v>
      </c>
      <c r="W98" s="464">
        <f>(V68+X68/2)*((V47-W47)*(1+$AQ$46))*Faktory!$D$10</f>
        <v>0</v>
      </c>
      <c r="X98" s="405">
        <f t="shared" si="145"/>
        <v>0</v>
      </c>
      <c r="Y98" s="464">
        <v>0</v>
      </c>
      <c r="Z98" s="464">
        <f>(Y68+AA68/2)*((Y47-Z47)*(1+$AQ$46))*Faktory!$D$10</f>
        <v>0</v>
      </c>
      <c r="AA98" s="405">
        <f t="shared" si="146"/>
        <v>0</v>
      </c>
      <c r="AB98" s="464">
        <v>0</v>
      </c>
      <c r="AC98" s="464">
        <f>(AB68+AD68/2)*((AB47-AC47)*(1+$AQ$46))*Faktory!$D$10</f>
        <v>0</v>
      </c>
      <c r="AD98" s="405">
        <f t="shared" si="147"/>
        <v>0</v>
      </c>
      <c r="AE98" s="464">
        <v>0</v>
      </c>
      <c r="AF98" s="464">
        <f>(AE68+AG68/2)*((AE47-AF47)*(1+$AQ$46))*Faktory!$D$10</f>
        <v>0</v>
      </c>
      <c r="AG98" s="405">
        <f t="shared" si="148"/>
        <v>0</v>
      </c>
      <c r="AH98" s="464">
        <v>0</v>
      </c>
      <c r="AI98" s="464">
        <f>(AH68+AJ68/2)*((AH47-AI47)*(1+$AQ$46))*Faktory!$D$10</f>
        <v>0</v>
      </c>
      <c r="AJ98" s="405">
        <f t="shared" si="149"/>
        <v>0</v>
      </c>
      <c r="AK98" s="464">
        <v>0</v>
      </c>
      <c r="AL98" s="464">
        <f>(AK68+AM68/2)*((AK47-AL47)*(1+$AQ$46))*Faktory!$D$10</f>
        <v>0</v>
      </c>
      <c r="AM98" s="405">
        <f t="shared" si="150"/>
        <v>0</v>
      </c>
      <c r="AN98" s="464">
        <v>0</v>
      </c>
      <c r="AO98" s="465">
        <f>(AN68+AP68/2)*((AN47-AO47)*(1+$AQ$46))*Faktory!$D$10</f>
        <v>0</v>
      </c>
      <c r="AP98" s="407">
        <f t="shared" ref="AP98:AP106" si="155">AO98</f>
        <v>0</v>
      </c>
    </row>
    <row r="99" spans="1:42" ht="16">
      <c r="A99" s="954"/>
      <c r="B99" s="956"/>
      <c r="C99" s="453" t="s">
        <v>27</v>
      </c>
      <c r="D99" s="454">
        <f t="shared" si="114"/>
        <v>0</v>
      </c>
      <c r="E99" s="455">
        <f t="shared" si="115"/>
        <v>0</v>
      </c>
      <c r="F99" s="456">
        <f t="shared" si="151"/>
        <v>0</v>
      </c>
      <c r="G99" s="463">
        <v>0</v>
      </c>
      <c r="H99" s="464">
        <f>(G69+I69/2)*((G48-H48)*(1+$AQ$46))*Faktory!$D$10</f>
        <v>0</v>
      </c>
      <c r="I99" s="405">
        <f t="shared" si="152"/>
        <v>0</v>
      </c>
      <c r="J99" s="464">
        <v>0</v>
      </c>
      <c r="K99" s="464">
        <f>(J69+L69/2)*((J48-K48)*(1+$AQ$46))*Faktory!$D$10</f>
        <v>0</v>
      </c>
      <c r="L99" s="405">
        <f t="shared" si="153"/>
        <v>0</v>
      </c>
      <c r="M99" s="464">
        <v>0</v>
      </c>
      <c r="N99" s="464">
        <f>(M69+O69/2)*((M48-N48)*(1+$AQ$46))*Faktory!$D$10</f>
        <v>0</v>
      </c>
      <c r="O99" s="405">
        <f t="shared" si="154"/>
        <v>0</v>
      </c>
      <c r="P99" s="464">
        <v>0</v>
      </c>
      <c r="Q99" s="464">
        <f>(P69+R69/2)*((P48-Q48)*(1+$AQ$46))*Faktory!$D$10</f>
        <v>0</v>
      </c>
      <c r="R99" s="405">
        <f t="shared" si="143"/>
        <v>0</v>
      </c>
      <c r="S99" s="464">
        <v>0</v>
      </c>
      <c r="T99" s="464">
        <f>(S69+U69/2)*((S48-T48)*(1+$AQ$46))*Faktory!$D$10</f>
        <v>0</v>
      </c>
      <c r="U99" s="405">
        <f t="shared" si="144"/>
        <v>0</v>
      </c>
      <c r="V99" s="464">
        <v>0</v>
      </c>
      <c r="W99" s="464">
        <f>(V69+X69/2)*((V48-W48)*(1+$AQ$46))*Faktory!$D$10</f>
        <v>0</v>
      </c>
      <c r="X99" s="405">
        <f t="shared" si="145"/>
        <v>0</v>
      </c>
      <c r="Y99" s="464">
        <v>0</v>
      </c>
      <c r="Z99" s="464">
        <f>(Y69+AA69/2)*((Y48-Z48)*(1+$AQ$46))*Faktory!$D$10</f>
        <v>0</v>
      </c>
      <c r="AA99" s="405">
        <f t="shared" si="146"/>
        <v>0</v>
      </c>
      <c r="AB99" s="464">
        <v>0</v>
      </c>
      <c r="AC99" s="464">
        <f>(AB69+AD69/2)*((AB48-AC48)*(1+$AQ$46))*Faktory!$D$10</f>
        <v>0</v>
      </c>
      <c r="AD99" s="405">
        <f t="shared" si="147"/>
        <v>0</v>
      </c>
      <c r="AE99" s="464">
        <v>0</v>
      </c>
      <c r="AF99" s="464">
        <f>(AE69+AG69/2)*((AE48-AF48)*(1+$AQ$46))*Faktory!$D$10</f>
        <v>0</v>
      </c>
      <c r="AG99" s="405">
        <f t="shared" si="148"/>
        <v>0</v>
      </c>
      <c r="AH99" s="464">
        <v>0</v>
      </c>
      <c r="AI99" s="464">
        <f>(AH69+AJ69/2)*((AH48-AI48)*(1+$AQ$46))*Faktory!$D$10</f>
        <v>0</v>
      </c>
      <c r="AJ99" s="405">
        <f t="shared" si="149"/>
        <v>0</v>
      </c>
      <c r="AK99" s="464">
        <v>0</v>
      </c>
      <c r="AL99" s="464">
        <f>(AK69+AM69/2)*((AK48-AL48)*(1+$AQ$46))*Faktory!$D$10</f>
        <v>0</v>
      </c>
      <c r="AM99" s="405">
        <f t="shared" si="150"/>
        <v>0</v>
      </c>
      <c r="AN99" s="464">
        <v>0</v>
      </c>
      <c r="AO99" s="465">
        <f>(AN69+AP69/2)*((AN48-AO48)*(1+$AQ$46))*Faktory!$D$10</f>
        <v>0</v>
      </c>
      <c r="AP99" s="407">
        <f t="shared" si="155"/>
        <v>0</v>
      </c>
    </row>
    <row r="100" spans="1:42" ht="16">
      <c r="A100" s="954"/>
      <c r="B100" s="956"/>
      <c r="C100" s="453" t="s">
        <v>28</v>
      </c>
      <c r="D100" s="454">
        <f t="shared" si="114"/>
        <v>0</v>
      </c>
      <c r="E100" s="455">
        <f t="shared" si="115"/>
        <v>0</v>
      </c>
      <c r="F100" s="456">
        <f t="shared" si="151"/>
        <v>0</v>
      </c>
      <c r="G100" s="463">
        <v>0</v>
      </c>
      <c r="H100" s="464">
        <f>(G70+I70/2)*((G49-H49)*(1+$AQ$46))*Faktory!$D$10</f>
        <v>0</v>
      </c>
      <c r="I100" s="405">
        <f t="shared" si="152"/>
        <v>0</v>
      </c>
      <c r="J100" s="464">
        <v>0</v>
      </c>
      <c r="K100" s="464">
        <f>(J70+L70/2)*((J49-K49)*(1+$AQ$46))*Faktory!$D$10</f>
        <v>0</v>
      </c>
      <c r="L100" s="405">
        <f t="shared" si="153"/>
        <v>0</v>
      </c>
      <c r="M100" s="464">
        <v>0</v>
      </c>
      <c r="N100" s="464">
        <f>(M70+O70/2)*((M49-N49)*(1+$AQ$46))*Faktory!$D$10</f>
        <v>0</v>
      </c>
      <c r="O100" s="405">
        <f t="shared" si="154"/>
        <v>0</v>
      </c>
      <c r="P100" s="464">
        <v>0</v>
      </c>
      <c r="Q100" s="464">
        <f>(P70+R70/2)*((P49-Q49)*(1+$AQ$46))*Faktory!$D$10</f>
        <v>0</v>
      </c>
      <c r="R100" s="405">
        <f t="shared" si="143"/>
        <v>0</v>
      </c>
      <c r="S100" s="464">
        <v>0</v>
      </c>
      <c r="T100" s="464">
        <f>(S70+U70/2)*((S49-T49)*(1+$AQ$46))*Faktory!$D$10</f>
        <v>0</v>
      </c>
      <c r="U100" s="405">
        <f t="shared" si="144"/>
        <v>0</v>
      </c>
      <c r="V100" s="464">
        <v>0</v>
      </c>
      <c r="W100" s="464">
        <f>(V70+X70/2)*((V49-W49)*(1+$AQ$46))*Faktory!$D$10</f>
        <v>0</v>
      </c>
      <c r="X100" s="405">
        <f t="shared" si="145"/>
        <v>0</v>
      </c>
      <c r="Y100" s="464">
        <v>0</v>
      </c>
      <c r="Z100" s="464">
        <f>(Y70+AA70/2)*((Y49-Z49)*(1+$AQ$46))*Faktory!$D$10</f>
        <v>0</v>
      </c>
      <c r="AA100" s="405">
        <f t="shared" si="146"/>
        <v>0</v>
      </c>
      <c r="AB100" s="464">
        <v>0</v>
      </c>
      <c r="AC100" s="464">
        <f>(AB70+AD70/2)*((AB49-AC49)*(1+$AQ$46))*Faktory!$D$10</f>
        <v>0</v>
      </c>
      <c r="AD100" s="405">
        <f t="shared" si="147"/>
        <v>0</v>
      </c>
      <c r="AE100" s="464">
        <v>0</v>
      </c>
      <c r="AF100" s="464">
        <f>(AE70+AG70/2)*((AE49-AF49)*(1+$AQ$46))*Faktory!$D$10</f>
        <v>0</v>
      </c>
      <c r="AG100" s="405">
        <f t="shared" si="148"/>
        <v>0</v>
      </c>
      <c r="AH100" s="464">
        <v>0</v>
      </c>
      <c r="AI100" s="464">
        <f>(AH70+AJ70/2)*((AH49-AI49)*(1+$AQ$46))*Faktory!$D$10</f>
        <v>0</v>
      </c>
      <c r="AJ100" s="405">
        <f t="shared" si="149"/>
        <v>0</v>
      </c>
      <c r="AK100" s="464">
        <v>0</v>
      </c>
      <c r="AL100" s="464">
        <f>(AK70+AM70/2)*((AK49-AL49)*(1+$AQ$46))*Faktory!$D$10</f>
        <v>0</v>
      </c>
      <c r="AM100" s="405">
        <f t="shared" si="150"/>
        <v>0</v>
      </c>
      <c r="AN100" s="464">
        <v>0</v>
      </c>
      <c r="AO100" s="465">
        <f>(AN70+AP70/2)*((AN49-AO49)*(1+$AQ$46))*Faktory!$D$10</f>
        <v>0</v>
      </c>
      <c r="AP100" s="407">
        <f t="shared" si="155"/>
        <v>0</v>
      </c>
    </row>
    <row r="101" spans="1:42" ht="16">
      <c r="A101" s="954"/>
      <c r="B101" s="956"/>
      <c r="C101" s="453" t="s">
        <v>29</v>
      </c>
      <c r="D101" s="454">
        <f t="shared" si="114"/>
        <v>0</v>
      </c>
      <c r="E101" s="455">
        <f t="shared" si="115"/>
        <v>0</v>
      </c>
      <c r="F101" s="456">
        <f t="shared" si="151"/>
        <v>0</v>
      </c>
      <c r="G101" s="463">
        <v>0</v>
      </c>
      <c r="H101" s="464">
        <f>(G71+I71/2)*((G50-H50)*(1+$AQ$46))*Faktory!$D$10</f>
        <v>0</v>
      </c>
      <c r="I101" s="405">
        <f t="shared" si="152"/>
        <v>0</v>
      </c>
      <c r="J101" s="464">
        <v>0</v>
      </c>
      <c r="K101" s="464">
        <f>(J71+L71/2)*((J50-K50)*(1+$AQ$46))*Faktory!$D$10</f>
        <v>0</v>
      </c>
      <c r="L101" s="405">
        <f t="shared" si="153"/>
        <v>0</v>
      </c>
      <c r="M101" s="464">
        <v>0</v>
      </c>
      <c r="N101" s="464">
        <f>(M71+O71/2)*((M50-N50)*(1+$AQ$46))*Faktory!$D$10</f>
        <v>0</v>
      </c>
      <c r="O101" s="405">
        <f t="shared" si="154"/>
        <v>0</v>
      </c>
      <c r="P101" s="464">
        <v>0</v>
      </c>
      <c r="Q101" s="464">
        <f>(P71+R71/2)*((P50-Q50)*(1+$AQ$46))*Faktory!$D$10</f>
        <v>0</v>
      </c>
      <c r="R101" s="405">
        <f t="shared" si="143"/>
        <v>0</v>
      </c>
      <c r="S101" s="464">
        <v>0</v>
      </c>
      <c r="T101" s="464">
        <f>(S71+U71/2)*((S50-T50)*(1+$AQ$46))*Faktory!$D$10</f>
        <v>0</v>
      </c>
      <c r="U101" s="405">
        <f t="shared" si="144"/>
        <v>0</v>
      </c>
      <c r="V101" s="464">
        <v>0</v>
      </c>
      <c r="W101" s="464">
        <f>(V71+X71/2)*((V50-W50)*(1+$AQ$46))*Faktory!$D$10</f>
        <v>0</v>
      </c>
      <c r="X101" s="405">
        <f t="shared" si="145"/>
        <v>0</v>
      </c>
      <c r="Y101" s="464">
        <v>0</v>
      </c>
      <c r="Z101" s="464">
        <f>(Y71+AA71/2)*((Y50-Z50)*(1+$AQ$46))*Faktory!$D$10</f>
        <v>0</v>
      </c>
      <c r="AA101" s="405">
        <f t="shared" si="146"/>
        <v>0</v>
      </c>
      <c r="AB101" s="464">
        <v>0</v>
      </c>
      <c r="AC101" s="464">
        <f>(AB71+AD71/2)*((AB50-AC50)*(1+$AQ$46))*Faktory!$D$10</f>
        <v>0</v>
      </c>
      <c r="AD101" s="405">
        <f t="shared" si="147"/>
        <v>0</v>
      </c>
      <c r="AE101" s="464">
        <v>0</v>
      </c>
      <c r="AF101" s="464">
        <f>(AE71+AG71/2)*((AE50-AF50)*(1+$AQ$46))*Faktory!$D$10</f>
        <v>0</v>
      </c>
      <c r="AG101" s="405">
        <f t="shared" si="148"/>
        <v>0</v>
      </c>
      <c r="AH101" s="464">
        <v>0</v>
      </c>
      <c r="AI101" s="464">
        <f>(AH71+AJ71/2)*((AH50-AI50)*(1+$AQ$46))*Faktory!$D$10</f>
        <v>0</v>
      </c>
      <c r="AJ101" s="405">
        <f t="shared" si="149"/>
        <v>0</v>
      </c>
      <c r="AK101" s="464">
        <v>0</v>
      </c>
      <c r="AL101" s="464">
        <f>(AK71+AM71/2)*((AK50-AL50)*(1+$AQ$46))*Faktory!$D$10</f>
        <v>0</v>
      </c>
      <c r="AM101" s="405">
        <f t="shared" si="150"/>
        <v>0</v>
      </c>
      <c r="AN101" s="464">
        <v>0</v>
      </c>
      <c r="AO101" s="465">
        <f>(AN71+AP71/2)*((AN50-AO50)*(1+$AQ$46))*Faktory!$D$10</f>
        <v>0</v>
      </c>
      <c r="AP101" s="407">
        <f t="shared" si="155"/>
        <v>0</v>
      </c>
    </row>
    <row r="102" spans="1:42" ht="16">
      <c r="A102" s="954"/>
      <c r="B102" s="956"/>
      <c r="C102" s="453" t="s">
        <v>30</v>
      </c>
      <c r="D102" s="454">
        <f t="shared" si="114"/>
        <v>0</v>
      </c>
      <c r="E102" s="455">
        <f t="shared" si="115"/>
        <v>0</v>
      </c>
      <c r="F102" s="456">
        <f t="shared" si="151"/>
        <v>0</v>
      </c>
      <c r="G102" s="463">
        <v>0</v>
      </c>
      <c r="H102" s="464">
        <f>(G72+I72/2)*((G51-H51)*(1+$AQ$46))*Faktory!$D$10</f>
        <v>0</v>
      </c>
      <c r="I102" s="405">
        <f t="shared" si="152"/>
        <v>0</v>
      </c>
      <c r="J102" s="464">
        <v>0</v>
      </c>
      <c r="K102" s="464">
        <f>(J72+L72/2)*((J51-K51)*(1+$AQ$46))*Faktory!$D$10</f>
        <v>0</v>
      </c>
      <c r="L102" s="405">
        <f t="shared" si="153"/>
        <v>0</v>
      </c>
      <c r="M102" s="464">
        <v>0</v>
      </c>
      <c r="N102" s="464">
        <f>(M72+O72/2)*((M51-N51)*(1+$AQ$46))*Faktory!$D$10</f>
        <v>0</v>
      </c>
      <c r="O102" s="405">
        <f t="shared" si="154"/>
        <v>0</v>
      </c>
      <c r="P102" s="464">
        <v>0</v>
      </c>
      <c r="Q102" s="464">
        <f>(P72+R72/2)*((P51-Q51)*(1+$AQ$46))*Faktory!$D$10</f>
        <v>0</v>
      </c>
      <c r="R102" s="405">
        <f t="shared" si="143"/>
        <v>0</v>
      </c>
      <c r="S102" s="464">
        <v>0</v>
      </c>
      <c r="T102" s="464">
        <f>(S72+U72/2)*((S51-T51)*(1+$AQ$46))*Faktory!$D$10</f>
        <v>0</v>
      </c>
      <c r="U102" s="405">
        <f t="shared" si="144"/>
        <v>0</v>
      </c>
      <c r="V102" s="464">
        <v>0</v>
      </c>
      <c r="W102" s="464">
        <f>(V72+X72/2)*((V51-W51)*(1+$AQ$46))*Faktory!$D$10</f>
        <v>0</v>
      </c>
      <c r="X102" s="405">
        <f t="shared" si="145"/>
        <v>0</v>
      </c>
      <c r="Y102" s="464">
        <v>0</v>
      </c>
      <c r="Z102" s="464">
        <f>(Y72+AA72/2)*((Y51-Z51)*(1+$AQ$46))*Faktory!$D$10</f>
        <v>0</v>
      </c>
      <c r="AA102" s="405">
        <f t="shared" si="146"/>
        <v>0</v>
      </c>
      <c r="AB102" s="464">
        <v>0</v>
      </c>
      <c r="AC102" s="464">
        <f>(AB72+AD72/2)*((AB51-AC51)*(1+$AQ$46))*Faktory!$D$10</f>
        <v>0</v>
      </c>
      <c r="AD102" s="405">
        <f t="shared" si="147"/>
        <v>0</v>
      </c>
      <c r="AE102" s="464">
        <v>0</v>
      </c>
      <c r="AF102" s="464">
        <f>(AE72+AG72/2)*((AE51-AF51)*(1+$AQ$46))*Faktory!$D$10</f>
        <v>0</v>
      </c>
      <c r="AG102" s="405">
        <f t="shared" si="148"/>
        <v>0</v>
      </c>
      <c r="AH102" s="464">
        <v>0</v>
      </c>
      <c r="AI102" s="464">
        <f>(AH72+AJ72/2)*((AH51-AI51)*(1+$AQ$46))*Faktory!$D$10</f>
        <v>0</v>
      </c>
      <c r="AJ102" s="405">
        <f t="shared" si="149"/>
        <v>0</v>
      </c>
      <c r="AK102" s="464">
        <v>0</v>
      </c>
      <c r="AL102" s="464">
        <f>(AK72+AM72/2)*((AK51-AL51)*(1+$AQ$46))*Faktory!$D$10</f>
        <v>0</v>
      </c>
      <c r="AM102" s="405">
        <f t="shared" si="150"/>
        <v>0</v>
      </c>
      <c r="AN102" s="464">
        <v>0</v>
      </c>
      <c r="AO102" s="465">
        <f>(AN72+AP72/2)*((AN51-AO51)*(1+$AQ$46))*Faktory!$D$10</f>
        <v>0</v>
      </c>
      <c r="AP102" s="407">
        <f t="shared" si="155"/>
        <v>0</v>
      </c>
    </row>
    <row r="103" spans="1:42" ht="16">
      <c r="A103" s="954"/>
      <c r="B103" s="956"/>
      <c r="C103" s="453" t="s">
        <v>31</v>
      </c>
      <c r="D103" s="454">
        <f t="shared" si="114"/>
        <v>0</v>
      </c>
      <c r="E103" s="455">
        <f t="shared" si="115"/>
        <v>0</v>
      </c>
      <c r="F103" s="456">
        <f t="shared" si="151"/>
        <v>0</v>
      </c>
      <c r="G103" s="463">
        <v>0</v>
      </c>
      <c r="H103" s="464">
        <f>(G73+I73/2)*((G52-H52)*(1+$AQ$46))*Faktory!$D$10</f>
        <v>0</v>
      </c>
      <c r="I103" s="405">
        <f t="shared" si="152"/>
        <v>0</v>
      </c>
      <c r="J103" s="464">
        <v>0</v>
      </c>
      <c r="K103" s="464">
        <f>(J73+L73/2)*((J52-K52)*(1+$AQ$46))*Faktory!$D$10</f>
        <v>0</v>
      </c>
      <c r="L103" s="405">
        <f t="shared" si="153"/>
        <v>0</v>
      </c>
      <c r="M103" s="464">
        <v>0</v>
      </c>
      <c r="N103" s="464">
        <f>(M73+O73/2)*((M52-N52)*(1+$AQ$46))*Faktory!$D$10</f>
        <v>0</v>
      </c>
      <c r="O103" s="405">
        <f t="shared" si="154"/>
        <v>0</v>
      </c>
      <c r="P103" s="464">
        <v>0</v>
      </c>
      <c r="Q103" s="464">
        <f>(P73+R73/2)*((P52-Q52)*(1+$AQ$46))*Faktory!$D$10</f>
        <v>0</v>
      </c>
      <c r="R103" s="405">
        <f t="shared" si="143"/>
        <v>0</v>
      </c>
      <c r="S103" s="464">
        <v>0</v>
      </c>
      <c r="T103" s="464">
        <f>(S73+U73/2)*((S52-T52)*(1+$AQ$46))*Faktory!$D$10</f>
        <v>0</v>
      </c>
      <c r="U103" s="405">
        <f t="shared" si="144"/>
        <v>0</v>
      </c>
      <c r="V103" s="464">
        <v>0</v>
      </c>
      <c r="W103" s="464">
        <f>(V73+X73/2)*((V52-W52)*(1+$AQ$46))*Faktory!$D$10</f>
        <v>0</v>
      </c>
      <c r="X103" s="405">
        <f t="shared" si="145"/>
        <v>0</v>
      </c>
      <c r="Y103" s="464">
        <v>0</v>
      </c>
      <c r="Z103" s="464">
        <f>(Y73+AA73/2)*((Y52-Z52)*(1+$AQ$46))*Faktory!$D$10</f>
        <v>0</v>
      </c>
      <c r="AA103" s="405">
        <f t="shared" si="146"/>
        <v>0</v>
      </c>
      <c r="AB103" s="464">
        <v>0</v>
      </c>
      <c r="AC103" s="464">
        <f>(AB73+AD73/2)*((AB52-AC52)*(1+$AQ$46))*Faktory!$D$10</f>
        <v>0</v>
      </c>
      <c r="AD103" s="405">
        <f t="shared" si="147"/>
        <v>0</v>
      </c>
      <c r="AE103" s="464">
        <v>0</v>
      </c>
      <c r="AF103" s="464">
        <f>(AE73+AG73/2)*((AE52-AF52)*(1+$AQ$46))*Faktory!$D$10</f>
        <v>0</v>
      </c>
      <c r="AG103" s="405">
        <f t="shared" si="148"/>
        <v>0</v>
      </c>
      <c r="AH103" s="464">
        <v>0</v>
      </c>
      <c r="AI103" s="464">
        <f>(AH73+AJ73/2)*((AH52-AI52)*(1+$AQ$46))*Faktory!$D$10</f>
        <v>0</v>
      </c>
      <c r="AJ103" s="405">
        <f t="shared" si="149"/>
        <v>0</v>
      </c>
      <c r="AK103" s="464">
        <v>0</v>
      </c>
      <c r="AL103" s="464">
        <f>(AK73+AM73/2)*((AK52-AL52)*(1+$AQ$46))*Faktory!$D$10</f>
        <v>0</v>
      </c>
      <c r="AM103" s="405">
        <f t="shared" si="150"/>
        <v>0</v>
      </c>
      <c r="AN103" s="464">
        <v>0</v>
      </c>
      <c r="AO103" s="465">
        <f>(AN73+AP73/2)*((AN52-AO52)*(1+$AQ$46))*Faktory!$D$10</f>
        <v>0</v>
      </c>
      <c r="AP103" s="407">
        <f t="shared" si="155"/>
        <v>0</v>
      </c>
    </row>
    <row r="104" spans="1:42" ht="16">
      <c r="A104" s="954"/>
      <c r="B104" s="956"/>
      <c r="C104" s="453" t="s">
        <v>32</v>
      </c>
      <c r="D104" s="454">
        <f t="shared" si="114"/>
        <v>0</v>
      </c>
      <c r="E104" s="455">
        <f t="shared" si="115"/>
        <v>0</v>
      </c>
      <c r="F104" s="456">
        <f t="shared" si="151"/>
        <v>0</v>
      </c>
      <c r="G104" s="463">
        <v>0</v>
      </c>
      <c r="H104" s="464">
        <f>(G74+I74/2)*((G53-H53)*(1+$AQ$46))*Faktory!$D$10</f>
        <v>0</v>
      </c>
      <c r="I104" s="405">
        <f t="shared" si="152"/>
        <v>0</v>
      </c>
      <c r="J104" s="464">
        <v>0</v>
      </c>
      <c r="K104" s="464">
        <f>(J74+L74/2)*((J53-K53)*(1+$AQ$46))*Faktory!$D$10</f>
        <v>0</v>
      </c>
      <c r="L104" s="405">
        <f t="shared" si="153"/>
        <v>0</v>
      </c>
      <c r="M104" s="464">
        <v>0</v>
      </c>
      <c r="N104" s="464">
        <f>(M74+O74/2)*((M53-N53)*(1+$AQ$46))*Faktory!$D$10</f>
        <v>0</v>
      </c>
      <c r="O104" s="405">
        <f t="shared" si="154"/>
        <v>0</v>
      </c>
      <c r="P104" s="464">
        <v>0</v>
      </c>
      <c r="Q104" s="464">
        <f>(P74+R74/2)*((P53-Q53)*(1+$AQ$46))*Faktory!$D$10</f>
        <v>0</v>
      </c>
      <c r="R104" s="405">
        <f t="shared" si="143"/>
        <v>0</v>
      </c>
      <c r="S104" s="464">
        <v>0</v>
      </c>
      <c r="T104" s="464">
        <f>(S74+U74/2)*((S53-T53)*(1+$AQ$46))*Faktory!$D$10</f>
        <v>0</v>
      </c>
      <c r="U104" s="405">
        <f t="shared" si="144"/>
        <v>0</v>
      </c>
      <c r="V104" s="464">
        <v>0</v>
      </c>
      <c r="W104" s="464">
        <f>(V74+X74/2)*((V53-W53)*(1+$AQ$46))*Faktory!$D$10</f>
        <v>0</v>
      </c>
      <c r="X104" s="405">
        <f t="shared" si="145"/>
        <v>0</v>
      </c>
      <c r="Y104" s="464">
        <v>0</v>
      </c>
      <c r="Z104" s="464">
        <f>(Y74+AA74/2)*((Y53-Z53)*(1+$AQ$46))*Faktory!$D$10</f>
        <v>0</v>
      </c>
      <c r="AA104" s="405">
        <f t="shared" si="146"/>
        <v>0</v>
      </c>
      <c r="AB104" s="464">
        <v>0</v>
      </c>
      <c r="AC104" s="464">
        <f>(AB74+AD74/2)*((AB53-AC53)*(1+$AQ$46))*Faktory!$D$10</f>
        <v>0</v>
      </c>
      <c r="AD104" s="405">
        <f t="shared" si="147"/>
        <v>0</v>
      </c>
      <c r="AE104" s="464">
        <v>0</v>
      </c>
      <c r="AF104" s="464">
        <f>(AE74+AG74/2)*((AE53-AF53)*(1+$AQ$46))*Faktory!$D$10</f>
        <v>0</v>
      </c>
      <c r="AG104" s="405">
        <f t="shared" si="148"/>
        <v>0</v>
      </c>
      <c r="AH104" s="464">
        <v>0</v>
      </c>
      <c r="AI104" s="464">
        <f>(AH74+AJ74/2)*((AH53-AI53)*(1+$AQ$46))*Faktory!$D$10</f>
        <v>0</v>
      </c>
      <c r="AJ104" s="405">
        <f t="shared" si="149"/>
        <v>0</v>
      </c>
      <c r="AK104" s="464">
        <v>0</v>
      </c>
      <c r="AL104" s="464">
        <f>(AK74+AM74/2)*((AK53-AL53)*(1+$AQ$46))*Faktory!$D$10</f>
        <v>0</v>
      </c>
      <c r="AM104" s="405">
        <f t="shared" si="150"/>
        <v>0</v>
      </c>
      <c r="AN104" s="464">
        <v>0</v>
      </c>
      <c r="AO104" s="465">
        <f>(AN74+AP74/2)*((AN53-AO53)*(1+$AQ$46))*Faktory!$D$10</f>
        <v>0</v>
      </c>
      <c r="AP104" s="407">
        <f t="shared" si="155"/>
        <v>0</v>
      </c>
    </row>
    <row r="105" spans="1:42" ht="16">
      <c r="A105" s="954"/>
      <c r="B105" s="956"/>
      <c r="C105" s="453" t="s">
        <v>33</v>
      </c>
      <c r="D105" s="454">
        <f t="shared" si="114"/>
        <v>0</v>
      </c>
      <c r="E105" s="455">
        <f t="shared" si="115"/>
        <v>0</v>
      </c>
      <c r="F105" s="456">
        <f t="shared" si="151"/>
        <v>0</v>
      </c>
      <c r="G105" s="463">
        <v>0</v>
      </c>
      <c r="H105" s="464">
        <f>(G75+I75/2)*((G54-H54)*(1+$AQ$46))*Faktory!$D$10</f>
        <v>0</v>
      </c>
      <c r="I105" s="405">
        <f t="shared" si="152"/>
        <v>0</v>
      </c>
      <c r="J105" s="464">
        <v>0</v>
      </c>
      <c r="K105" s="464">
        <f>(J75+L75/2)*((J54-K54)*(1+$AQ$46))*Faktory!$D$10</f>
        <v>0</v>
      </c>
      <c r="L105" s="405">
        <f t="shared" si="153"/>
        <v>0</v>
      </c>
      <c r="M105" s="464">
        <v>0</v>
      </c>
      <c r="N105" s="464">
        <f>(M75+O75/2)*((M54-N54)*(1+$AQ$46))*Faktory!$D$10</f>
        <v>0</v>
      </c>
      <c r="O105" s="405">
        <f t="shared" si="154"/>
        <v>0</v>
      </c>
      <c r="P105" s="464">
        <v>0</v>
      </c>
      <c r="Q105" s="464">
        <f>(P75+R75/2)*((P54-Q54)*(1+$AQ$46))*Faktory!$D$10</f>
        <v>0</v>
      </c>
      <c r="R105" s="405">
        <f t="shared" si="143"/>
        <v>0</v>
      </c>
      <c r="S105" s="464">
        <v>0</v>
      </c>
      <c r="T105" s="464">
        <f>(S75+U75/2)*((S54-T54)*(1+$AQ$46))*Faktory!$D$10</f>
        <v>0</v>
      </c>
      <c r="U105" s="405">
        <f t="shared" si="144"/>
        <v>0</v>
      </c>
      <c r="V105" s="464">
        <v>0</v>
      </c>
      <c r="W105" s="464">
        <f>(V75+X75/2)*((V54-W54)*(1+$AQ$46))*Faktory!$D$10</f>
        <v>0</v>
      </c>
      <c r="X105" s="405">
        <f t="shared" si="145"/>
        <v>0</v>
      </c>
      <c r="Y105" s="464">
        <v>0</v>
      </c>
      <c r="Z105" s="464">
        <f>(Y75+AA75/2)*((Y54-Z54)*(1+$AQ$46))*Faktory!$D$10</f>
        <v>0</v>
      </c>
      <c r="AA105" s="405">
        <f t="shared" si="146"/>
        <v>0</v>
      </c>
      <c r="AB105" s="464">
        <v>0</v>
      </c>
      <c r="AC105" s="464">
        <f>(AB75+AD75/2)*((AB54-AC54)*(1+$AQ$46))*Faktory!$D$10</f>
        <v>0</v>
      </c>
      <c r="AD105" s="405">
        <f t="shared" si="147"/>
        <v>0</v>
      </c>
      <c r="AE105" s="464">
        <v>0</v>
      </c>
      <c r="AF105" s="464">
        <f>(AE75+AG75/2)*((AE54-AF54)*(1+$AQ$46))*Faktory!$D$10</f>
        <v>0</v>
      </c>
      <c r="AG105" s="405">
        <f t="shared" si="148"/>
        <v>0</v>
      </c>
      <c r="AH105" s="464">
        <v>0</v>
      </c>
      <c r="AI105" s="464">
        <f>(AH75+AJ75/2)*((AH54-AI54)*(1+$AQ$46))*Faktory!$D$10</f>
        <v>0</v>
      </c>
      <c r="AJ105" s="405">
        <f t="shared" si="149"/>
        <v>0</v>
      </c>
      <c r="AK105" s="464">
        <v>0</v>
      </c>
      <c r="AL105" s="464">
        <f>(AK75+AM75/2)*((AK54-AL54)*(1+$AQ$46))*Faktory!$D$10</f>
        <v>0</v>
      </c>
      <c r="AM105" s="405">
        <f t="shared" si="150"/>
        <v>0</v>
      </c>
      <c r="AN105" s="464">
        <v>0</v>
      </c>
      <c r="AO105" s="465">
        <f>(AN75+AP75/2)*((AN54-AO54)*(1+$AQ$46))*Faktory!$D$10</f>
        <v>0</v>
      </c>
      <c r="AP105" s="407">
        <f t="shared" si="155"/>
        <v>0</v>
      </c>
    </row>
    <row r="106" spans="1:42" ht="17" thickBot="1">
      <c r="A106" s="955"/>
      <c r="B106" s="957"/>
      <c r="C106" s="466" t="s">
        <v>34</v>
      </c>
      <c r="D106" s="454">
        <f t="shared" si="114"/>
        <v>0</v>
      </c>
      <c r="E106" s="455">
        <f t="shared" si="115"/>
        <v>0</v>
      </c>
      <c r="F106" s="467">
        <f t="shared" si="151"/>
        <v>0</v>
      </c>
      <c r="G106" s="468">
        <v>0</v>
      </c>
      <c r="H106" s="469">
        <f>(G76+I76/2)*((G55-H55)*(1+$AQ$46))*Faktory!$D$10</f>
        <v>0</v>
      </c>
      <c r="I106" s="412">
        <f t="shared" si="152"/>
        <v>0</v>
      </c>
      <c r="J106" s="469">
        <v>0</v>
      </c>
      <c r="K106" s="469">
        <f>(J76+L76/2)*((J55-K55)*(1+$AQ$46))*Faktory!$D$10</f>
        <v>0</v>
      </c>
      <c r="L106" s="412">
        <f t="shared" si="153"/>
        <v>0</v>
      </c>
      <c r="M106" s="469">
        <v>0</v>
      </c>
      <c r="N106" s="469">
        <f>(M76+O76/2)*((M55-N55)*(1+$AQ$46))*Faktory!$D$10</f>
        <v>0</v>
      </c>
      <c r="O106" s="412">
        <f t="shared" si="154"/>
        <v>0</v>
      </c>
      <c r="P106" s="469">
        <v>0</v>
      </c>
      <c r="Q106" s="469">
        <f>(P76+R76/2)*((P55-Q55)*(1+$AQ$46))*Faktory!$D$10</f>
        <v>0</v>
      </c>
      <c r="R106" s="412">
        <f t="shared" si="143"/>
        <v>0</v>
      </c>
      <c r="S106" s="469">
        <v>0</v>
      </c>
      <c r="T106" s="469">
        <f>(S76+U76/2)*((S55-T55)*(1+$AQ$46))*Faktory!$D$10</f>
        <v>0</v>
      </c>
      <c r="U106" s="412">
        <f t="shared" si="144"/>
        <v>0</v>
      </c>
      <c r="V106" s="469">
        <v>0</v>
      </c>
      <c r="W106" s="469">
        <f>(V76+X76/2)*((V55-W55)*(1+$AQ$46))*Faktory!$D$10</f>
        <v>0</v>
      </c>
      <c r="X106" s="412">
        <f t="shared" si="145"/>
        <v>0</v>
      </c>
      <c r="Y106" s="469">
        <v>0</v>
      </c>
      <c r="Z106" s="469">
        <f>(Y76+AA76/2)*((Y55-Z55)*(1+$AQ$46))*Faktory!$D$10</f>
        <v>0</v>
      </c>
      <c r="AA106" s="412">
        <f t="shared" si="146"/>
        <v>0</v>
      </c>
      <c r="AB106" s="469">
        <v>0</v>
      </c>
      <c r="AC106" s="469">
        <f>(AB76+AD76/2)*((AB55-AC55)*(1+$AQ$46))*Faktory!$D$10</f>
        <v>0</v>
      </c>
      <c r="AD106" s="412">
        <f t="shared" si="147"/>
        <v>0</v>
      </c>
      <c r="AE106" s="469">
        <v>0</v>
      </c>
      <c r="AF106" s="469">
        <f>(AE76+AG76/2)*((AE55-AF55)*(1+$AQ$46))*Faktory!$D$10</f>
        <v>0</v>
      </c>
      <c r="AG106" s="412">
        <f t="shared" si="148"/>
        <v>0</v>
      </c>
      <c r="AH106" s="469">
        <v>0</v>
      </c>
      <c r="AI106" s="469">
        <f>(AH76+AJ76/2)*((AH55-AI55)*(1+$AQ$46))*Faktory!$D$10</f>
        <v>0</v>
      </c>
      <c r="AJ106" s="412">
        <f t="shared" si="149"/>
        <v>0</v>
      </c>
      <c r="AK106" s="469">
        <v>0</v>
      </c>
      <c r="AL106" s="469">
        <f>(AK76+AM76/2)*((AK55-AL55)*(1+$AQ$46))*Faktory!$D$10</f>
        <v>0</v>
      </c>
      <c r="AM106" s="412">
        <f t="shared" si="150"/>
        <v>0</v>
      </c>
      <c r="AN106" s="469">
        <v>0</v>
      </c>
      <c r="AO106" s="470">
        <f>(AN76+AP76/2)*((AN55-AO55)*(1+$AQ$46))*Faktory!$D$10</f>
        <v>0</v>
      </c>
      <c r="AP106" s="414">
        <f t="shared" si="155"/>
        <v>0</v>
      </c>
    </row>
    <row r="107" spans="1:42" ht="16">
      <c r="A107" s="954" t="s">
        <v>191</v>
      </c>
      <c r="B107" s="956" t="s">
        <v>13</v>
      </c>
      <c r="C107" s="453" t="s">
        <v>25</v>
      </c>
      <c r="D107" s="454">
        <f t="shared" si="114"/>
        <v>17066.64</v>
      </c>
      <c r="E107" s="455">
        <f t="shared" si="115"/>
        <v>17066.64</v>
      </c>
      <c r="F107" s="456">
        <f>E107-D107</f>
        <v>0</v>
      </c>
      <c r="G107" s="471">
        <f t="shared" ref="G107:H116" si="156">G6*G16</f>
        <v>133.5</v>
      </c>
      <c r="H107" s="472">
        <f t="shared" si="156"/>
        <v>133.5</v>
      </c>
      <c r="I107" s="396">
        <f>H107-G107</f>
        <v>0</v>
      </c>
      <c r="J107" s="472">
        <f t="shared" ref="J107:K116" si="157">J6*J16</f>
        <v>422.75</v>
      </c>
      <c r="K107" s="472">
        <f t="shared" si="157"/>
        <v>422.75</v>
      </c>
      <c r="L107" s="396">
        <f t="shared" ref="L107:L116" si="158">K107-J107</f>
        <v>0</v>
      </c>
      <c r="M107" s="472">
        <f t="shared" ref="M107:N116" si="159">M6*M16</f>
        <v>64.08</v>
      </c>
      <c r="N107" s="472">
        <f t="shared" si="159"/>
        <v>64.08</v>
      </c>
      <c r="O107" s="396">
        <f t="shared" ref="O107:O116" si="160">N107-M107</f>
        <v>0</v>
      </c>
      <c r="P107" s="472">
        <f t="shared" ref="P107:Q116" si="161">P6*P16</f>
        <v>3115</v>
      </c>
      <c r="Q107" s="472">
        <f t="shared" si="161"/>
        <v>3115</v>
      </c>
      <c r="R107" s="396">
        <f t="shared" ref="R107:R136" si="162">Q107-P107</f>
        <v>0</v>
      </c>
      <c r="S107" s="472">
        <f t="shared" ref="S107:T116" si="163">S6*S16</f>
        <v>251.87</v>
      </c>
      <c r="T107" s="472">
        <f t="shared" si="163"/>
        <v>251.87</v>
      </c>
      <c r="U107" s="396">
        <f t="shared" ref="U107:U136" si="164">T107-S107</f>
        <v>0</v>
      </c>
      <c r="V107" s="472">
        <f t="shared" ref="V107:W116" si="165">V6*V16</f>
        <v>350.66</v>
      </c>
      <c r="W107" s="472">
        <f t="shared" si="165"/>
        <v>350.66</v>
      </c>
      <c r="X107" s="396">
        <f t="shared" ref="X107:X136" si="166">W107-V107</f>
        <v>0</v>
      </c>
      <c r="Y107" s="472">
        <f t="shared" ref="Y107:Z116" si="167">Y6*Y16</f>
        <v>4005</v>
      </c>
      <c r="Z107" s="472">
        <f t="shared" si="167"/>
        <v>4005</v>
      </c>
      <c r="AA107" s="396">
        <f t="shared" ref="AA107:AA136" si="168">Z107-Y107</f>
        <v>0</v>
      </c>
      <c r="AB107" s="472">
        <f t="shared" ref="AB107:AC116" si="169">AB6*AB16</f>
        <v>712</v>
      </c>
      <c r="AC107" s="472">
        <f t="shared" si="169"/>
        <v>712</v>
      </c>
      <c r="AD107" s="396">
        <f t="shared" ref="AD107:AD136" si="170">AC107-AB107</f>
        <v>0</v>
      </c>
      <c r="AE107" s="472">
        <f t="shared" ref="AE107:AF116" si="171">AE6*AE16</f>
        <v>4672.5</v>
      </c>
      <c r="AF107" s="472">
        <f t="shared" si="171"/>
        <v>4672.5</v>
      </c>
      <c r="AG107" s="396">
        <f t="shared" ref="AG107:AG136" si="172">AF107-AE107</f>
        <v>0</v>
      </c>
      <c r="AH107" s="472">
        <f t="shared" ref="AH107:AI116" si="173">AH6*AH16</f>
        <v>1335</v>
      </c>
      <c r="AI107" s="472">
        <f t="shared" si="173"/>
        <v>1335</v>
      </c>
      <c r="AJ107" s="396">
        <f t="shared" ref="AJ107:AJ136" si="174">AI107-AH107</f>
        <v>0</v>
      </c>
      <c r="AK107" s="472">
        <f t="shared" ref="AK107:AL116" si="175">AK6*AK16</f>
        <v>277.68</v>
      </c>
      <c r="AL107" s="472">
        <f t="shared" si="175"/>
        <v>277.68</v>
      </c>
      <c r="AM107" s="396">
        <f t="shared" ref="AM107:AM136" si="176">AL107-AK107</f>
        <v>0</v>
      </c>
      <c r="AN107" s="472">
        <f t="shared" ref="AN107:AO116" si="177">AN6*AN16</f>
        <v>1726.6000000000001</v>
      </c>
      <c r="AO107" s="473">
        <f t="shared" si="177"/>
        <v>1726.6000000000001</v>
      </c>
      <c r="AP107" s="474">
        <f t="shared" ref="AP107:AP116" si="178">AO107-AN107</f>
        <v>0</v>
      </c>
    </row>
    <row r="108" spans="1:42" ht="16">
      <c r="A108" s="954"/>
      <c r="B108" s="956"/>
      <c r="C108" s="453" t="s">
        <v>26</v>
      </c>
      <c r="D108" s="454">
        <f t="shared" si="114"/>
        <v>17919.972000000002</v>
      </c>
      <c r="E108" s="455">
        <f t="shared" si="115"/>
        <v>17919.972000000002</v>
      </c>
      <c r="F108" s="456">
        <f t="shared" ref="F108:F116" si="179">E108-D108</f>
        <v>0</v>
      </c>
      <c r="G108" s="463">
        <f t="shared" si="156"/>
        <v>140.17500000000001</v>
      </c>
      <c r="H108" s="464">
        <f t="shared" si="156"/>
        <v>140.17500000000001</v>
      </c>
      <c r="I108" s="405">
        <f t="shared" ref="I108:I116" si="180">H108-G108</f>
        <v>0</v>
      </c>
      <c r="J108" s="464">
        <f t="shared" si="157"/>
        <v>443.88749999999999</v>
      </c>
      <c r="K108" s="464">
        <f t="shared" si="157"/>
        <v>443.88749999999999</v>
      </c>
      <c r="L108" s="405">
        <f t="shared" si="158"/>
        <v>0</v>
      </c>
      <c r="M108" s="464">
        <f t="shared" si="159"/>
        <v>67.284000000000006</v>
      </c>
      <c r="N108" s="464">
        <f t="shared" si="159"/>
        <v>67.284000000000006</v>
      </c>
      <c r="O108" s="405">
        <f t="shared" si="160"/>
        <v>0</v>
      </c>
      <c r="P108" s="464">
        <f t="shared" si="161"/>
        <v>3270.75</v>
      </c>
      <c r="Q108" s="464">
        <f t="shared" si="161"/>
        <v>3270.75</v>
      </c>
      <c r="R108" s="405">
        <f t="shared" si="162"/>
        <v>0</v>
      </c>
      <c r="S108" s="464">
        <f t="shared" si="163"/>
        <v>264.46350000000001</v>
      </c>
      <c r="T108" s="464">
        <f t="shared" si="163"/>
        <v>264.46350000000001</v>
      </c>
      <c r="U108" s="405">
        <f t="shared" si="164"/>
        <v>0</v>
      </c>
      <c r="V108" s="464">
        <f t="shared" si="165"/>
        <v>368.19300000000004</v>
      </c>
      <c r="W108" s="464">
        <f t="shared" si="165"/>
        <v>368.19300000000004</v>
      </c>
      <c r="X108" s="405">
        <f t="shared" si="166"/>
        <v>0</v>
      </c>
      <c r="Y108" s="464">
        <f t="shared" si="167"/>
        <v>4205.25</v>
      </c>
      <c r="Z108" s="464">
        <f t="shared" si="167"/>
        <v>4205.25</v>
      </c>
      <c r="AA108" s="405">
        <f t="shared" si="168"/>
        <v>0</v>
      </c>
      <c r="AB108" s="464">
        <f t="shared" si="169"/>
        <v>747.6</v>
      </c>
      <c r="AC108" s="464">
        <f t="shared" si="169"/>
        <v>747.6</v>
      </c>
      <c r="AD108" s="405">
        <f t="shared" si="170"/>
        <v>0</v>
      </c>
      <c r="AE108" s="464">
        <f t="shared" si="171"/>
        <v>4906.125</v>
      </c>
      <c r="AF108" s="464">
        <f t="shared" si="171"/>
        <v>4906.125</v>
      </c>
      <c r="AG108" s="405">
        <f t="shared" si="172"/>
        <v>0</v>
      </c>
      <c r="AH108" s="464">
        <f t="shared" si="173"/>
        <v>1401.75</v>
      </c>
      <c r="AI108" s="464">
        <f t="shared" si="173"/>
        <v>1401.75</v>
      </c>
      <c r="AJ108" s="405">
        <f t="shared" si="174"/>
        <v>0</v>
      </c>
      <c r="AK108" s="464">
        <f t="shared" si="175"/>
        <v>291.56400000000002</v>
      </c>
      <c r="AL108" s="464">
        <f t="shared" si="175"/>
        <v>291.56400000000002</v>
      </c>
      <c r="AM108" s="405">
        <f t="shared" si="176"/>
        <v>0</v>
      </c>
      <c r="AN108" s="464">
        <f t="shared" si="177"/>
        <v>1812.93</v>
      </c>
      <c r="AO108" s="465">
        <f t="shared" si="177"/>
        <v>1812.93</v>
      </c>
      <c r="AP108" s="407">
        <f t="shared" si="178"/>
        <v>0</v>
      </c>
    </row>
    <row r="109" spans="1:42" ht="16">
      <c r="A109" s="954"/>
      <c r="B109" s="956"/>
      <c r="C109" s="453" t="s">
        <v>27</v>
      </c>
      <c r="D109" s="454">
        <f t="shared" si="114"/>
        <v>18815.970599999997</v>
      </c>
      <c r="E109" s="455">
        <f t="shared" si="115"/>
        <v>18815.970599999997</v>
      </c>
      <c r="F109" s="456">
        <f t="shared" si="179"/>
        <v>0</v>
      </c>
      <c r="G109" s="463">
        <f t="shared" si="156"/>
        <v>147.18375</v>
      </c>
      <c r="H109" s="464">
        <f t="shared" si="156"/>
        <v>147.18375</v>
      </c>
      <c r="I109" s="405">
        <f t="shared" si="180"/>
        <v>0</v>
      </c>
      <c r="J109" s="464">
        <f t="shared" si="157"/>
        <v>466.08187500000003</v>
      </c>
      <c r="K109" s="464">
        <f t="shared" si="157"/>
        <v>466.08187500000003</v>
      </c>
      <c r="L109" s="405">
        <f t="shared" si="158"/>
        <v>0</v>
      </c>
      <c r="M109" s="464">
        <f t="shared" si="159"/>
        <v>70.648200000000003</v>
      </c>
      <c r="N109" s="464">
        <f t="shared" si="159"/>
        <v>70.648200000000003</v>
      </c>
      <c r="O109" s="405">
        <f t="shared" si="160"/>
        <v>0</v>
      </c>
      <c r="P109" s="464">
        <f t="shared" si="161"/>
        <v>3434.2874999999999</v>
      </c>
      <c r="Q109" s="464">
        <f t="shared" si="161"/>
        <v>3434.2874999999999</v>
      </c>
      <c r="R109" s="405">
        <f t="shared" si="162"/>
        <v>0</v>
      </c>
      <c r="S109" s="464">
        <f t="shared" si="163"/>
        <v>277.68667500000004</v>
      </c>
      <c r="T109" s="464">
        <f t="shared" si="163"/>
        <v>277.68667500000004</v>
      </c>
      <c r="U109" s="405">
        <f t="shared" si="164"/>
        <v>0</v>
      </c>
      <c r="V109" s="464">
        <f t="shared" si="165"/>
        <v>386.60265000000004</v>
      </c>
      <c r="W109" s="464">
        <f t="shared" si="165"/>
        <v>386.60265000000004</v>
      </c>
      <c r="X109" s="405">
        <f t="shared" si="166"/>
        <v>0</v>
      </c>
      <c r="Y109" s="464">
        <f t="shared" si="167"/>
        <v>4415.5124999999998</v>
      </c>
      <c r="Z109" s="464">
        <f t="shared" si="167"/>
        <v>4415.5124999999998</v>
      </c>
      <c r="AA109" s="405">
        <f t="shared" si="168"/>
        <v>0</v>
      </c>
      <c r="AB109" s="464">
        <f t="shared" si="169"/>
        <v>784.98</v>
      </c>
      <c r="AC109" s="464">
        <f t="shared" si="169"/>
        <v>784.98</v>
      </c>
      <c r="AD109" s="405">
        <f t="shared" si="170"/>
        <v>0</v>
      </c>
      <c r="AE109" s="464">
        <f t="shared" si="171"/>
        <v>5151.4312499999996</v>
      </c>
      <c r="AF109" s="464">
        <f t="shared" si="171"/>
        <v>5151.4312499999996</v>
      </c>
      <c r="AG109" s="405">
        <f t="shared" si="172"/>
        <v>0</v>
      </c>
      <c r="AH109" s="464">
        <f t="shared" si="173"/>
        <v>1471.8375000000001</v>
      </c>
      <c r="AI109" s="464">
        <f t="shared" si="173"/>
        <v>1471.8375000000001</v>
      </c>
      <c r="AJ109" s="405">
        <f t="shared" si="174"/>
        <v>0</v>
      </c>
      <c r="AK109" s="464">
        <f t="shared" si="175"/>
        <v>306.1422</v>
      </c>
      <c r="AL109" s="464">
        <f t="shared" si="175"/>
        <v>306.1422</v>
      </c>
      <c r="AM109" s="405">
        <f t="shared" si="176"/>
        <v>0</v>
      </c>
      <c r="AN109" s="464">
        <f t="shared" si="177"/>
        <v>1903.5764999999999</v>
      </c>
      <c r="AO109" s="465">
        <f t="shared" si="177"/>
        <v>1903.5764999999999</v>
      </c>
      <c r="AP109" s="407">
        <f t="shared" si="178"/>
        <v>0</v>
      </c>
    </row>
    <row r="110" spans="1:42" ht="16">
      <c r="A110" s="954"/>
      <c r="B110" s="956"/>
      <c r="C110" s="453" t="s">
        <v>28</v>
      </c>
      <c r="D110" s="454">
        <f t="shared" si="114"/>
        <v>19756.769130000001</v>
      </c>
      <c r="E110" s="455">
        <f t="shared" si="115"/>
        <v>4439.7234000000008</v>
      </c>
      <c r="F110" s="456">
        <f t="shared" si="179"/>
        <v>-15317.04573</v>
      </c>
      <c r="G110" s="463">
        <f t="shared" si="156"/>
        <v>154.54293750000002</v>
      </c>
      <c r="H110" s="464">
        <f t="shared" si="156"/>
        <v>34.728750000000005</v>
      </c>
      <c r="I110" s="405">
        <f t="shared" si="180"/>
        <v>-119.81418750000002</v>
      </c>
      <c r="J110" s="464">
        <f t="shared" si="157"/>
        <v>489.38596875000007</v>
      </c>
      <c r="K110" s="464">
        <f t="shared" si="157"/>
        <v>109.97437500000001</v>
      </c>
      <c r="L110" s="405">
        <f t="shared" si="158"/>
        <v>-379.41159375000007</v>
      </c>
      <c r="M110" s="464">
        <f t="shared" si="159"/>
        <v>74.180610000000016</v>
      </c>
      <c r="N110" s="464">
        <f t="shared" si="159"/>
        <v>16.669800000000006</v>
      </c>
      <c r="O110" s="405">
        <f t="shared" si="160"/>
        <v>-57.510810000000006</v>
      </c>
      <c r="P110" s="464">
        <f t="shared" si="161"/>
        <v>3606.0018749999999</v>
      </c>
      <c r="Q110" s="464">
        <f t="shared" si="161"/>
        <v>810.33750000000009</v>
      </c>
      <c r="R110" s="405">
        <f t="shared" si="162"/>
        <v>-2795.6643749999998</v>
      </c>
      <c r="S110" s="464">
        <f t="shared" si="163"/>
        <v>291.57100875000009</v>
      </c>
      <c r="T110" s="464">
        <f t="shared" si="163"/>
        <v>65.521575000000027</v>
      </c>
      <c r="U110" s="405">
        <f t="shared" si="164"/>
        <v>-226.04943375000005</v>
      </c>
      <c r="V110" s="464">
        <f t="shared" si="165"/>
        <v>405.93278250000009</v>
      </c>
      <c r="W110" s="464">
        <f t="shared" si="165"/>
        <v>91.220850000000027</v>
      </c>
      <c r="X110" s="405">
        <f t="shared" si="166"/>
        <v>-314.71193250000005</v>
      </c>
      <c r="Y110" s="464">
        <f t="shared" si="167"/>
        <v>4636.288125</v>
      </c>
      <c r="Z110" s="464">
        <f t="shared" si="167"/>
        <v>1041.8625</v>
      </c>
      <c r="AA110" s="405">
        <f t="shared" si="168"/>
        <v>-3594.4256249999999</v>
      </c>
      <c r="AB110" s="464">
        <f t="shared" si="169"/>
        <v>824.22900000000004</v>
      </c>
      <c r="AC110" s="464">
        <f t="shared" si="169"/>
        <v>185.22000000000003</v>
      </c>
      <c r="AD110" s="405">
        <f t="shared" si="170"/>
        <v>-639.00900000000001</v>
      </c>
      <c r="AE110" s="464">
        <f t="shared" si="171"/>
        <v>5409.0028124999999</v>
      </c>
      <c r="AF110" s="464">
        <f t="shared" si="171"/>
        <v>1215.5062500000001</v>
      </c>
      <c r="AG110" s="405">
        <f t="shared" si="172"/>
        <v>-4193.4965624999995</v>
      </c>
      <c r="AH110" s="464">
        <f t="shared" si="173"/>
        <v>1545.4293749999999</v>
      </c>
      <c r="AI110" s="464">
        <f t="shared" si="173"/>
        <v>347.28750000000002</v>
      </c>
      <c r="AJ110" s="405">
        <f t="shared" si="174"/>
        <v>-1198.1418749999998</v>
      </c>
      <c r="AK110" s="464">
        <f t="shared" si="175"/>
        <v>321.44931000000003</v>
      </c>
      <c r="AL110" s="464">
        <f t="shared" si="175"/>
        <v>72.235800000000012</v>
      </c>
      <c r="AM110" s="405">
        <f t="shared" si="176"/>
        <v>-249.21351000000001</v>
      </c>
      <c r="AN110" s="464">
        <f t="shared" si="177"/>
        <v>1998.7553250000001</v>
      </c>
      <c r="AO110" s="465">
        <f t="shared" si="177"/>
        <v>449.1585</v>
      </c>
      <c r="AP110" s="407">
        <f t="shared" si="178"/>
        <v>-1549.5968250000001</v>
      </c>
    </row>
    <row r="111" spans="1:42" ht="16">
      <c r="A111" s="954"/>
      <c r="B111" s="956"/>
      <c r="C111" s="453" t="s">
        <v>29</v>
      </c>
      <c r="D111" s="454">
        <f t="shared" si="114"/>
        <v>20744.607586500006</v>
      </c>
      <c r="E111" s="455">
        <f t="shared" si="115"/>
        <v>4661.7095700000018</v>
      </c>
      <c r="F111" s="456">
        <f t="shared" si="179"/>
        <v>-16082.898016500003</v>
      </c>
      <c r="G111" s="463">
        <f t="shared" si="156"/>
        <v>162.27008437500001</v>
      </c>
      <c r="H111" s="464">
        <f t="shared" si="156"/>
        <v>36.465187500000006</v>
      </c>
      <c r="I111" s="405">
        <f t="shared" si="180"/>
        <v>-125.804896875</v>
      </c>
      <c r="J111" s="464">
        <f t="shared" si="157"/>
        <v>513.85526718750009</v>
      </c>
      <c r="K111" s="464">
        <f t="shared" si="157"/>
        <v>115.47309375000003</v>
      </c>
      <c r="L111" s="405">
        <f t="shared" si="158"/>
        <v>-398.38217343750006</v>
      </c>
      <c r="M111" s="464">
        <f t="shared" si="159"/>
        <v>77.889640500000013</v>
      </c>
      <c r="N111" s="464">
        <f t="shared" si="159"/>
        <v>17.503290000000003</v>
      </c>
      <c r="O111" s="405">
        <f t="shared" si="160"/>
        <v>-60.386350500000006</v>
      </c>
      <c r="P111" s="464">
        <f t="shared" si="161"/>
        <v>3786.3019687500005</v>
      </c>
      <c r="Q111" s="464">
        <f t="shared" si="161"/>
        <v>850.85437500000012</v>
      </c>
      <c r="R111" s="405">
        <f t="shared" si="162"/>
        <v>-2935.4475937500001</v>
      </c>
      <c r="S111" s="464">
        <f t="shared" si="163"/>
        <v>306.14955918750007</v>
      </c>
      <c r="T111" s="464">
        <f t="shared" si="163"/>
        <v>68.797653750000023</v>
      </c>
      <c r="U111" s="405">
        <f t="shared" si="164"/>
        <v>-237.35190543750005</v>
      </c>
      <c r="V111" s="464">
        <f t="shared" si="165"/>
        <v>426.2294216250001</v>
      </c>
      <c r="W111" s="464">
        <f t="shared" si="165"/>
        <v>95.781892500000026</v>
      </c>
      <c r="X111" s="405">
        <f t="shared" si="166"/>
        <v>-330.44752912500007</v>
      </c>
      <c r="Y111" s="464">
        <f t="shared" si="167"/>
        <v>4868.1025312499996</v>
      </c>
      <c r="Z111" s="464">
        <f t="shared" si="167"/>
        <v>1093.9556250000001</v>
      </c>
      <c r="AA111" s="405">
        <f t="shared" si="168"/>
        <v>-3774.1469062499996</v>
      </c>
      <c r="AB111" s="464">
        <f t="shared" si="169"/>
        <v>865.44045000000006</v>
      </c>
      <c r="AC111" s="464">
        <f t="shared" si="169"/>
        <v>194.48100000000002</v>
      </c>
      <c r="AD111" s="405">
        <f t="shared" si="170"/>
        <v>-670.95945000000006</v>
      </c>
      <c r="AE111" s="464">
        <f t="shared" si="171"/>
        <v>5679.4529531250009</v>
      </c>
      <c r="AF111" s="464">
        <f t="shared" si="171"/>
        <v>1276.2815625000003</v>
      </c>
      <c r="AG111" s="405">
        <f t="shared" si="172"/>
        <v>-4403.1713906250006</v>
      </c>
      <c r="AH111" s="464">
        <f t="shared" si="173"/>
        <v>1622.7008437500001</v>
      </c>
      <c r="AI111" s="464">
        <f t="shared" si="173"/>
        <v>364.65187500000002</v>
      </c>
      <c r="AJ111" s="405">
        <f t="shared" si="174"/>
        <v>-1258.0489687500001</v>
      </c>
      <c r="AK111" s="464">
        <f t="shared" si="175"/>
        <v>337.52177550000005</v>
      </c>
      <c r="AL111" s="464">
        <f t="shared" si="175"/>
        <v>75.847590000000011</v>
      </c>
      <c r="AM111" s="405">
        <f t="shared" si="176"/>
        <v>-261.67418550000002</v>
      </c>
      <c r="AN111" s="464">
        <f t="shared" si="177"/>
        <v>2098.6930912499997</v>
      </c>
      <c r="AO111" s="465">
        <f t="shared" si="177"/>
        <v>471.61642499999999</v>
      </c>
      <c r="AP111" s="407">
        <f t="shared" si="178"/>
        <v>-1627.0766662499998</v>
      </c>
    </row>
    <row r="112" spans="1:42" ht="16">
      <c r="A112" s="954"/>
      <c r="B112" s="956"/>
      <c r="C112" s="453" t="s">
        <v>30</v>
      </c>
      <c r="D112" s="454">
        <f t="shared" si="114"/>
        <v>21781.837965825005</v>
      </c>
      <c r="E112" s="455">
        <f t="shared" si="115"/>
        <v>4894.795048500001</v>
      </c>
      <c r="F112" s="456">
        <f t="shared" si="179"/>
        <v>-16887.042917325005</v>
      </c>
      <c r="G112" s="463">
        <f t="shared" si="156"/>
        <v>170.38358859375003</v>
      </c>
      <c r="H112" s="464">
        <f t="shared" si="156"/>
        <v>38.288446875000005</v>
      </c>
      <c r="I112" s="405">
        <f t="shared" si="180"/>
        <v>-132.09514171875003</v>
      </c>
      <c r="J112" s="464">
        <f t="shared" si="157"/>
        <v>539.54803054687522</v>
      </c>
      <c r="K112" s="464">
        <f t="shared" si="157"/>
        <v>121.24674843750005</v>
      </c>
      <c r="L112" s="405">
        <f t="shared" si="158"/>
        <v>-418.30128210937517</v>
      </c>
      <c r="M112" s="464">
        <f t="shared" si="159"/>
        <v>81.784122525000015</v>
      </c>
      <c r="N112" s="464">
        <f t="shared" si="159"/>
        <v>18.378454500000004</v>
      </c>
      <c r="O112" s="405">
        <f t="shared" si="160"/>
        <v>-63.405668025000011</v>
      </c>
      <c r="P112" s="464">
        <f t="shared" si="161"/>
        <v>3975.6170671875011</v>
      </c>
      <c r="Q112" s="464">
        <f t="shared" si="161"/>
        <v>893.39709375000029</v>
      </c>
      <c r="R112" s="405">
        <f t="shared" si="162"/>
        <v>-3082.2199734375008</v>
      </c>
      <c r="S112" s="464">
        <f t="shared" si="163"/>
        <v>321.45703714687511</v>
      </c>
      <c r="T112" s="464">
        <f t="shared" si="163"/>
        <v>72.237536437500026</v>
      </c>
      <c r="U112" s="405">
        <f t="shared" si="164"/>
        <v>-249.2195007093751</v>
      </c>
      <c r="V112" s="464">
        <f t="shared" si="165"/>
        <v>447.54089270625013</v>
      </c>
      <c r="W112" s="464">
        <f t="shared" si="165"/>
        <v>100.57098712500004</v>
      </c>
      <c r="X112" s="405">
        <f t="shared" si="166"/>
        <v>-346.96990558125009</v>
      </c>
      <c r="Y112" s="464">
        <f t="shared" si="167"/>
        <v>5111.5076578125008</v>
      </c>
      <c r="Z112" s="464">
        <f t="shared" si="167"/>
        <v>1148.6534062500002</v>
      </c>
      <c r="AA112" s="405">
        <f t="shared" si="168"/>
        <v>-3962.8542515625004</v>
      </c>
      <c r="AB112" s="464">
        <f t="shared" si="169"/>
        <v>908.7124725000001</v>
      </c>
      <c r="AC112" s="464">
        <f t="shared" si="169"/>
        <v>204.20505000000003</v>
      </c>
      <c r="AD112" s="405">
        <f t="shared" si="170"/>
        <v>-704.50742250000008</v>
      </c>
      <c r="AE112" s="464">
        <f t="shared" si="171"/>
        <v>5963.425600781251</v>
      </c>
      <c r="AF112" s="464">
        <f t="shared" si="171"/>
        <v>1340.0956406250002</v>
      </c>
      <c r="AG112" s="405">
        <f t="shared" si="172"/>
        <v>-4623.3299601562503</v>
      </c>
      <c r="AH112" s="464">
        <f t="shared" si="173"/>
        <v>1703.8358859375003</v>
      </c>
      <c r="AI112" s="464">
        <f t="shared" si="173"/>
        <v>382.88446875000005</v>
      </c>
      <c r="AJ112" s="405">
        <f t="shared" si="174"/>
        <v>-1320.9514171875003</v>
      </c>
      <c r="AK112" s="464">
        <f t="shared" si="175"/>
        <v>354.39786427500007</v>
      </c>
      <c r="AL112" s="464">
        <f t="shared" si="175"/>
        <v>79.639969500000021</v>
      </c>
      <c r="AM112" s="405">
        <f t="shared" si="176"/>
        <v>-274.75789477500007</v>
      </c>
      <c r="AN112" s="464">
        <f t="shared" si="177"/>
        <v>2203.6277458125001</v>
      </c>
      <c r="AO112" s="465">
        <f t="shared" si="177"/>
        <v>495.19724625000003</v>
      </c>
      <c r="AP112" s="407">
        <f t="shared" si="178"/>
        <v>-1708.4304995625</v>
      </c>
    </row>
    <row r="113" spans="1:43" ht="16">
      <c r="A113" s="954"/>
      <c r="B113" s="956"/>
      <c r="C113" s="453" t="s">
        <v>31</v>
      </c>
      <c r="D113" s="454">
        <f t="shared" si="114"/>
        <v>22870.929864116257</v>
      </c>
      <c r="E113" s="455">
        <f t="shared" si="115"/>
        <v>5139.5348009250019</v>
      </c>
      <c r="F113" s="456">
        <f t="shared" si="179"/>
        <v>-17731.395063191256</v>
      </c>
      <c r="G113" s="463">
        <f t="shared" si="156"/>
        <v>178.90276802343755</v>
      </c>
      <c r="H113" s="464">
        <f t="shared" si="156"/>
        <v>40.20286921875001</v>
      </c>
      <c r="I113" s="405">
        <f t="shared" si="180"/>
        <v>-138.69989880468754</v>
      </c>
      <c r="J113" s="464">
        <f t="shared" si="157"/>
        <v>566.525432074219</v>
      </c>
      <c r="K113" s="464">
        <f t="shared" si="157"/>
        <v>127.30908585937505</v>
      </c>
      <c r="L113" s="405">
        <f t="shared" si="158"/>
        <v>-439.21634621484395</v>
      </c>
      <c r="M113" s="464">
        <f t="shared" si="159"/>
        <v>85.87332865125002</v>
      </c>
      <c r="N113" s="464">
        <f t="shared" si="159"/>
        <v>19.297377225000005</v>
      </c>
      <c r="O113" s="405">
        <f t="shared" si="160"/>
        <v>-66.575951426250015</v>
      </c>
      <c r="P113" s="464">
        <f t="shared" si="161"/>
        <v>4174.3979205468768</v>
      </c>
      <c r="Q113" s="464">
        <f t="shared" si="161"/>
        <v>938.06694843750029</v>
      </c>
      <c r="R113" s="405">
        <f t="shared" si="162"/>
        <v>-3236.3309721093765</v>
      </c>
      <c r="S113" s="464">
        <f t="shared" si="163"/>
        <v>337.52988900421889</v>
      </c>
      <c r="T113" s="464">
        <f t="shared" si="163"/>
        <v>75.849413259375027</v>
      </c>
      <c r="U113" s="405">
        <f t="shared" si="164"/>
        <v>-261.68047574484387</v>
      </c>
      <c r="V113" s="464">
        <f t="shared" si="165"/>
        <v>469.91793734156266</v>
      </c>
      <c r="W113" s="464">
        <f t="shared" si="165"/>
        <v>105.59953648125004</v>
      </c>
      <c r="X113" s="405">
        <f t="shared" si="166"/>
        <v>-364.31840086031264</v>
      </c>
      <c r="Y113" s="464">
        <f t="shared" si="167"/>
        <v>5367.0830407031253</v>
      </c>
      <c r="Z113" s="464">
        <f t="shared" si="167"/>
        <v>1206.0860765625</v>
      </c>
      <c r="AA113" s="405">
        <f t="shared" si="168"/>
        <v>-4160.9969641406251</v>
      </c>
      <c r="AB113" s="464">
        <f t="shared" si="169"/>
        <v>954.14809612500028</v>
      </c>
      <c r="AC113" s="464">
        <f t="shared" si="169"/>
        <v>214.41530250000005</v>
      </c>
      <c r="AD113" s="405">
        <f t="shared" si="170"/>
        <v>-739.73279362500023</v>
      </c>
      <c r="AE113" s="464">
        <f t="shared" si="171"/>
        <v>6261.5968808203133</v>
      </c>
      <c r="AF113" s="464">
        <f t="shared" si="171"/>
        <v>1407.1004226562502</v>
      </c>
      <c r="AG113" s="405">
        <f t="shared" si="172"/>
        <v>-4854.4964581640634</v>
      </c>
      <c r="AH113" s="464">
        <f t="shared" si="173"/>
        <v>1789.0276802343753</v>
      </c>
      <c r="AI113" s="464">
        <f t="shared" si="173"/>
        <v>402.0286921875001</v>
      </c>
      <c r="AJ113" s="405">
        <f t="shared" si="174"/>
        <v>-1386.9989880468752</v>
      </c>
      <c r="AK113" s="464">
        <f t="shared" si="175"/>
        <v>372.1177574887501</v>
      </c>
      <c r="AL113" s="464">
        <f t="shared" si="175"/>
        <v>83.621967975000018</v>
      </c>
      <c r="AM113" s="405">
        <f t="shared" si="176"/>
        <v>-288.49578951375008</v>
      </c>
      <c r="AN113" s="464">
        <f t="shared" si="177"/>
        <v>2313.8091331031251</v>
      </c>
      <c r="AO113" s="465">
        <f t="shared" si="177"/>
        <v>519.95710856250003</v>
      </c>
      <c r="AP113" s="407">
        <f t="shared" si="178"/>
        <v>-1793.8520245406251</v>
      </c>
    </row>
    <row r="114" spans="1:43" ht="16">
      <c r="A114" s="954"/>
      <c r="B114" s="956"/>
      <c r="C114" s="453" t="s">
        <v>32</v>
      </c>
      <c r="D114" s="454">
        <f t="shared" si="114"/>
        <v>24014.476357322066</v>
      </c>
      <c r="E114" s="455">
        <f t="shared" si="115"/>
        <v>5396.5115409712516</v>
      </c>
      <c r="F114" s="456">
        <f t="shared" si="179"/>
        <v>-18617.964816350814</v>
      </c>
      <c r="G114" s="463">
        <f t="shared" si="156"/>
        <v>187.84790642460942</v>
      </c>
      <c r="H114" s="464">
        <f t="shared" si="156"/>
        <v>42.213012679687516</v>
      </c>
      <c r="I114" s="405">
        <f t="shared" si="180"/>
        <v>-145.6348937449219</v>
      </c>
      <c r="J114" s="464">
        <f t="shared" si="157"/>
        <v>594.85170367792989</v>
      </c>
      <c r="K114" s="464">
        <f t="shared" si="157"/>
        <v>133.67454015234381</v>
      </c>
      <c r="L114" s="405">
        <f t="shared" si="158"/>
        <v>-461.17716352558608</v>
      </c>
      <c r="M114" s="464">
        <f t="shared" si="159"/>
        <v>90.166995083812537</v>
      </c>
      <c r="N114" s="464">
        <f t="shared" si="159"/>
        <v>20.262246086250009</v>
      </c>
      <c r="O114" s="405">
        <f t="shared" si="160"/>
        <v>-69.904748997562535</v>
      </c>
      <c r="P114" s="464">
        <f t="shared" si="161"/>
        <v>4383.1178165742203</v>
      </c>
      <c r="Q114" s="464">
        <f t="shared" si="161"/>
        <v>984.97029585937526</v>
      </c>
      <c r="R114" s="405">
        <f t="shared" si="162"/>
        <v>-3398.1475207148451</v>
      </c>
      <c r="S114" s="464">
        <f t="shared" si="163"/>
        <v>354.40638345442983</v>
      </c>
      <c r="T114" s="464">
        <f t="shared" si="163"/>
        <v>79.64188392234378</v>
      </c>
      <c r="U114" s="405">
        <f t="shared" si="164"/>
        <v>-274.76449953208606</v>
      </c>
      <c r="V114" s="464">
        <f t="shared" si="165"/>
        <v>493.41383420864082</v>
      </c>
      <c r="W114" s="464">
        <f t="shared" si="165"/>
        <v>110.87951330531256</v>
      </c>
      <c r="X114" s="405">
        <f t="shared" si="166"/>
        <v>-382.53432090332825</v>
      </c>
      <c r="Y114" s="464">
        <f t="shared" si="167"/>
        <v>5635.4371927382817</v>
      </c>
      <c r="Z114" s="464">
        <f t="shared" si="167"/>
        <v>1266.3903803906251</v>
      </c>
      <c r="AA114" s="405">
        <f t="shared" si="168"/>
        <v>-4369.0468123476567</v>
      </c>
      <c r="AB114" s="464">
        <f t="shared" si="169"/>
        <v>1001.8555009312504</v>
      </c>
      <c r="AC114" s="464">
        <f t="shared" si="169"/>
        <v>225.13606762500009</v>
      </c>
      <c r="AD114" s="405">
        <f t="shared" si="170"/>
        <v>-776.71943330625027</v>
      </c>
      <c r="AE114" s="464">
        <f t="shared" si="171"/>
        <v>6574.6767248613287</v>
      </c>
      <c r="AF114" s="464">
        <f t="shared" si="171"/>
        <v>1477.4554437890629</v>
      </c>
      <c r="AG114" s="405">
        <f t="shared" si="172"/>
        <v>-5097.2212810722658</v>
      </c>
      <c r="AH114" s="464">
        <f t="shared" si="173"/>
        <v>1878.4790642460941</v>
      </c>
      <c r="AI114" s="464">
        <f t="shared" si="173"/>
        <v>422.13012679687512</v>
      </c>
      <c r="AJ114" s="405">
        <f t="shared" si="174"/>
        <v>-1456.348937449219</v>
      </c>
      <c r="AK114" s="464">
        <f t="shared" si="175"/>
        <v>390.72364536318764</v>
      </c>
      <c r="AL114" s="464">
        <f t="shared" si="175"/>
        <v>87.803066373750028</v>
      </c>
      <c r="AM114" s="405">
        <f t="shared" si="176"/>
        <v>-302.92057898943762</v>
      </c>
      <c r="AN114" s="464">
        <f t="shared" si="177"/>
        <v>2429.4995897582817</v>
      </c>
      <c r="AO114" s="465">
        <f t="shared" si="177"/>
        <v>545.95496399062506</v>
      </c>
      <c r="AP114" s="407">
        <f t="shared" si="178"/>
        <v>-1883.5446257676567</v>
      </c>
    </row>
    <row r="115" spans="1:43" ht="16">
      <c r="A115" s="954"/>
      <c r="B115" s="956"/>
      <c r="C115" s="453" t="s">
        <v>33</v>
      </c>
      <c r="D115" s="454">
        <f t="shared" si="114"/>
        <v>25215.200175188173</v>
      </c>
      <c r="E115" s="455">
        <f t="shared" si="115"/>
        <v>5666.3371180198137</v>
      </c>
      <c r="F115" s="456">
        <f t="shared" si="179"/>
        <v>-19548.863057168361</v>
      </c>
      <c r="G115" s="463">
        <f t="shared" si="156"/>
        <v>197.2403017458399</v>
      </c>
      <c r="H115" s="464">
        <f t="shared" si="156"/>
        <v>44.323663313671886</v>
      </c>
      <c r="I115" s="405">
        <f t="shared" si="180"/>
        <v>-152.91663843216801</v>
      </c>
      <c r="J115" s="464">
        <f t="shared" si="157"/>
        <v>624.5942888618265</v>
      </c>
      <c r="K115" s="464">
        <f t="shared" si="157"/>
        <v>140.358267159961</v>
      </c>
      <c r="L115" s="405">
        <f t="shared" si="158"/>
        <v>-484.23602170186552</v>
      </c>
      <c r="M115" s="464">
        <f t="shared" si="159"/>
        <v>94.675344838003156</v>
      </c>
      <c r="N115" s="464">
        <f t="shared" si="159"/>
        <v>21.275358390562509</v>
      </c>
      <c r="O115" s="405">
        <f t="shared" si="160"/>
        <v>-73.399986447440654</v>
      </c>
      <c r="P115" s="464">
        <f t="shared" si="161"/>
        <v>4602.273707402931</v>
      </c>
      <c r="Q115" s="464">
        <f t="shared" si="161"/>
        <v>1034.2188106523442</v>
      </c>
      <c r="R115" s="405">
        <f t="shared" si="162"/>
        <v>-3568.0548967505865</v>
      </c>
      <c r="S115" s="464">
        <f t="shared" si="163"/>
        <v>372.1267026271513</v>
      </c>
      <c r="T115" s="464">
        <f t="shared" si="163"/>
        <v>83.623978118460968</v>
      </c>
      <c r="U115" s="405">
        <f t="shared" si="164"/>
        <v>-288.50272450869033</v>
      </c>
      <c r="V115" s="464">
        <f t="shared" si="165"/>
        <v>518.08452591907292</v>
      </c>
      <c r="W115" s="464">
        <f t="shared" si="165"/>
        <v>116.42348897057819</v>
      </c>
      <c r="X115" s="405">
        <f t="shared" si="166"/>
        <v>-401.66103694849471</v>
      </c>
      <c r="Y115" s="464">
        <f t="shared" si="167"/>
        <v>5917.2090523751958</v>
      </c>
      <c r="Z115" s="464">
        <f t="shared" si="167"/>
        <v>1329.7098994101564</v>
      </c>
      <c r="AA115" s="405">
        <f t="shared" si="168"/>
        <v>-4587.4991529650397</v>
      </c>
      <c r="AB115" s="464">
        <f t="shared" si="169"/>
        <v>1051.948275977813</v>
      </c>
      <c r="AC115" s="464">
        <f t="shared" si="169"/>
        <v>236.39287100625012</v>
      </c>
      <c r="AD115" s="405">
        <f t="shared" si="170"/>
        <v>-815.55540497156289</v>
      </c>
      <c r="AE115" s="464">
        <f t="shared" si="171"/>
        <v>6903.410561104396</v>
      </c>
      <c r="AF115" s="464">
        <f t="shared" si="171"/>
        <v>1551.328215978516</v>
      </c>
      <c r="AG115" s="405">
        <f t="shared" si="172"/>
        <v>-5352.0823451258802</v>
      </c>
      <c r="AH115" s="464">
        <f t="shared" si="173"/>
        <v>1972.4030174583991</v>
      </c>
      <c r="AI115" s="464">
        <f t="shared" si="173"/>
        <v>443.23663313671886</v>
      </c>
      <c r="AJ115" s="405">
        <f t="shared" si="174"/>
        <v>-1529.1663843216802</v>
      </c>
      <c r="AK115" s="464">
        <f t="shared" si="175"/>
        <v>410.25982763134704</v>
      </c>
      <c r="AL115" s="464">
        <f t="shared" si="175"/>
        <v>92.193219692437538</v>
      </c>
      <c r="AM115" s="405">
        <f t="shared" si="176"/>
        <v>-318.0666079389095</v>
      </c>
      <c r="AN115" s="464">
        <f t="shared" si="177"/>
        <v>2550.9745692461956</v>
      </c>
      <c r="AO115" s="465">
        <f t="shared" si="177"/>
        <v>573.25271219015633</v>
      </c>
      <c r="AP115" s="407">
        <f t="shared" si="178"/>
        <v>-1977.7218570560394</v>
      </c>
    </row>
    <row r="116" spans="1:43" ht="17" thickBot="1">
      <c r="A116" s="955"/>
      <c r="B116" s="957"/>
      <c r="C116" s="466" t="s">
        <v>34</v>
      </c>
      <c r="D116" s="454">
        <f t="shared" si="114"/>
        <v>26475.96018394758</v>
      </c>
      <c r="E116" s="455">
        <f t="shared" si="115"/>
        <v>5949.6539739208056</v>
      </c>
      <c r="F116" s="467">
        <f t="shared" si="179"/>
        <v>-20526.306210026774</v>
      </c>
      <c r="G116" s="468">
        <f t="shared" si="156"/>
        <v>207.10231683313188</v>
      </c>
      <c r="H116" s="469">
        <f t="shared" si="156"/>
        <v>46.539846479355482</v>
      </c>
      <c r="I116" s="412">
        <f t="shared" si="180"/>
        <v>-160.5624703537764</v>
      </c>
      <c r="J116" s="469">
        <f t="shared" si="157"/>
        <v>655.82400330491782</v>
      </c>
      <c r="K116" s="469">
        <f t="shared" si="157"/>
        <v>147.37618051795906</v>
      </c>
      <c r="L116" s="412">
        <f t="shared" si="158"/>
        <v>-508.4478227869588</v>
      </c>
      <c r="M116" s="469">
        <f t="shared" si="159"/>
        <v>99.409112079903323</v>
      </c>
      <c r="N116" s="469">
        <f t="shared" si="159"/>
        <v>22.339126310090634</v>
      </c>
      <c r="O116" s="412">
        <f t="shared" si="160"/>
        <v>-77.069985769812689</v>
      </c>
      <c r="P116" s="469">
        <f t="shared" si="161"/>
        <v>4832.3873927730783</v>
      </c>
      <c r="Q116" s="469">
        <f t="shared" si="161"/>
        <v>1085.9297511849616</v>
      </c>
      <c r="R116" s="412">
        <f t="shared" si="162"/>
        <v>-3746.4576415881165</v>
      </c>
      <c r="S116" s="469">
        <f t="shared" si="163"/>
        <v>390.73303775850889</v>
      </c>
      <c r="T116" s="469">
        <f t="shared" si="163"/>
        <v>87.805177024384022</v>
      </c>
      <c r="U116" s="412">
        <f t="shared" si="164"/>
        <v>-302.92786073412486</v>
      </c>
      <c r="V116" s="469">
        <f t="shared" si="165"/>
        <v>543.98875221502658</v>
      </c>
      <c r="W116" s="469">
        <f t="shared" si="165"/>
        <v>122.2446634191071</v>
      </c>
      <c r="X116" s="412">
        <f t="shared" si="166"/>
        <v>-421.74408879591948</v>
      </c>
      <c r="Y116" s="469">
        <f t="shared" si="167"/>
        <v>6213.0695049939559</v>
      </c>
      <c r="Z116" s="469">
        <f t="shared" si="167"/>
        <v>1396.1953943806643</v>
      </c>
      <c r="AA116" s="412">
        <f t="shared" si="168"/>
        <v>-4816.8741106132911</v>
      </c>
      <c r="AB116" s="469">
        <f t="shared" si="169"/>
        <v>1104.5456897767037</v>
      </c>
      <c r="AC116" s="469">
        <f t="shared" si="169"/>
        <v>248.21251455656261</v>
      </c>
      <c r="AD116" s="412">
        <f t="shared" si="170"/>
        <v>-856.33317522014113</v>
      </c>
      <c r="AE116" s="469">
        <f t="shared" si="171"/>
        <v>7248.5810891596157</v>
      </c>
      <c r="AF116" s="469">
        <f t="shared" si="171"/>
        <v>1628.8946267774418</v>
      </c>
      <c r="AG116" s="412">
        <f t="shared" si="172"/>
        <v>-5619.6864623821739</v>
      </c>
      <c r="AH116" s="469">
        <f t="shared" si="173"/>
        <v>2071.0231683313191</v>
      </c>
      <c r="AI116" s="469">
        <f t="shared" si="173"/>
        <v>465.39846479355487</v>
      </c>
      <c r="AJ116" s="412">
        <f t="shared" si="174"/>
        <v>-1605.6247035377642</v>
      </c>
      <c r="AK116" s="469">
        <f t="shared" si="175"/>
        <v>430.77281901291445</v>
      </c>
      <c r="AL116" s="469">
        <f t="shared" si="175"/>
        <v>96.80288067705942</v>
      </c>
      <c r="AM116" s="412">
        <f t="shared" si="176"/>
        <v>-333.96993833585503</v>
      </c>
      <c r="AN116" s="469">
        <f t="shared" si="177"/>
        <v>2678.5232977085057</v>
      </c>
      <c r="AO116" s="470">
        <f t="shared" si="177"/>
        <v>601.91534779966412</v>
      </c>
      <c r="AP116" s="414">
        <f t="shared" si="178"/>
        <v>-2076.6079499088414</v>
      </c>
    </row>
    <row r="117" spans="1:43" ht="16">
      <c r="A117" s="954" t="s">
        <v>186</v>
      </c>
      <c r="B117" s="956" t="s">
        <v>13</v>
      </c>
      <c r="C117" s="453" t="s">
        <v>25</v>
      </c>
      <c r="D117" s="454">
        <f t="shared" si="114"/>
        <v>0</v>
      </c>
      <c r="E117" s="455">
        <f t="shared" si="115"/>
        <v>0</v>
      </c>
      <c r="F117" s="456">
        <f>I117+L117+O117+AP117</f>
        <v>0</v>
      </c>
      <c r="G117" s="471">
        <f t="shared" ref="G117:H126" si="181">G6*G26</f>
        <v>0</v>
      </c>
      <c r="H117" s="472">
        <f t="shared" si="181"/>
        <v>0</v>
      </c>
      <c r="I117" s="396">
        <f>H117-G117</f>
        <v>0</v>
      </c>
      <c r="J117" s="472">
        <f t="shared" ref="J117:K126" si="182">J6*J26</f>
        <v>0</v>
      </c>
      <c r="K117" s="472">
        <f t="shared" si="182"/>
        <v>0</v>
      </c>
      <c r="L117" s="396">
        <f>K117-J117</f>
        <v>0</v>
      </c>
      <c r="M117" s="472">
        <f t="shared" ref="M117:N126" si="183">M6*M26</f>
        <v>0</v>
      </c>
      <c r="N117" s="472">
        <f t="shared" si="183"/>
        <v>0</v>
      </c>
      <c r="O117" s="396">
        <f>N117-M117</f>
        <v>0</v>
      </c>
      <c r="P117" s="472">
        <f t="shared" ref="P117:Q126" si="184">P6*P26</f>
        <v>0</v>
      </c>
      <c r="Q117" s="472">
        <f t="shared" si="184"/>
        <v>0</v>
      </c>
      <c r="R117" s="396">
        <f t="shared" si="162"/>
        <v>0</v>
      </c>
      <c r="S117" s="472">
        <f t="shared" ref="S117:T126" si="185">S6*S26</f>
        <v>0</v>
      </c>
      <c r="T117" s="472">
        <f t="shared" si="185"/>
        <v>0</v>
      </c>
      <c r="U117" s="396">
        <f t="shared" si="164"/>
        <v>0</v>
      </c>
      <c r="V117" s="472">
        <f t="shared" ref="V117:W126" si="186">V6*V26</f>
        <v>0</v>
      </c>
      <c r="W117" s="472">
        <f t="shared" si="186"/>
        <v>0</v>
      </c>
      <c r="X117" s="396">
        <f t="shared" si="166"/>
        <v>0</v>
      </c>
      <c r="Y117" s="472">
        <f t="shared" ref="Y117:Z126" si="187">Y6*Y26</f>
        <v>0</v>
      </c>
      <c r="Z117" s="472">
        <f t="shared" si="187"/>
        <v>0</v>
      </c>
      <c r="AA117" s="396">
        <f t="shared" si="168"/>
        <v>0</v>
      </c>
      <c r="AB117" s="472">
        <f t="shared" ref="AB117:AC126" si="188">AB6*AB26</f>
        <v>0</v>
      </c>
      <c r="AC117" s="472">
        <f t="shared" si="188"/>
        <v>0</v>
      </c>
      <c r="AD117" s="396">
        <f t="shared" si="170"/>
        <v>0</v>
      </c>
      <c r="AE117" s="472">
        <f t="shared" ref="AE117:AF126" si="189">AE6*AE26</f>
        <v>0</v>
      </c>
      <c r="AF117" s="472">
        <f t="shared" si="189"/>
        <v>0</v>
      </c>
      <c r="AG117" s="396">
        <f t="shared" si="172"/>
        <v>0</v>
      </c>
      <c r="AH117" s="472">
        <f t="shared" ref="AH117:AI126" si="190">AH6*AH26</f>
        <v>0</v>
      </c>
      <c r="AI117" s="472">
        <f t="shared" si="190"/>
        <v>0</v>
      </c>
      <c r="AJ117" s="396">
        <f t="shared" si="174"/>
        <v>0</v>
      </c>
      <c r="AK117" s="472">
        <f t="shared" ref="AK117:AL126" si="191">AK6*AK26</f>
        <v>0</v>
      </c>
      <c r="AL117" s="472">
        <f t="shared" si="191"/>
        <v>0</v>
      </c>
      <c r="AM117" s="396">
        <f t="shared" si="176"/>
        <v>0</v>
      </c>
      <c r="AN117" s="472">
        <f t="shared" ref="AN117:AO126" si="192">AN6*AN26</f>
        <v>0</v>
      </c>
      <c r="AO117" s="473">
        <f t="shared" si="192"/>
        <v>0</v>
      </c>
      <c r="AP117" s="474">
        <f>AO117-AN117</f>
        <v>0</v>
      </c>
    </row>
    <row r="118" spans="1:43" ht="16">
      <c r="A118" s="954"/>
      <c r="B118" s="956"/>
      <c r="C118" s="453" t="s">
        <v>26</v>
      </c>
      <c r="D118" s="454">
        <f t="shared" si="114"/>
        <v>0</v>
      </c>
      <c r="E118" s="455">
        <f t="shared" si="115"/>
        <v>0</v>
      </c>
      <c r="F118" s="456">
        <f t="shared" ref="F118:F126" si="193">I118+L118+O118+AP118</f>
        <v>0</v>
      </c>
      <c r="G118" s="463">
        <f t="shared" si="181"/>
        <v>0</v>
      </c>
      <c r="H118" s="464">
        <f t="shared" si="181"/>
        <v>0</v>
      </c>
      <c r="I118" s="405">
        <f t="shared" ref="I118:I126" si="194">H118-G118</f>
        <v>0</v>
      </c>
      <c r="J118" s="464">
        <f t="shared" si="182"/>
        <v>0</v>
      </c>
      <c r="K118" s="464">
        <f t="shared" si="182"/>
        <v>0</v>
      </c>
      <c r="L118" s="405">
        <f t="shared" ref="L118:L126" si="195">K118-J118</f>
        <v>0</v>
      </c>
      <c r="M118" s="464">
        <f t="shared" si="183"/>
        <v>0</v>
      </c>
      <c r="N118" s="464">
        <f t="shared" si="183"/>
        <v>0</v>
      </c>
      <c r="O118" s="405">
        <f t="shared" ref="O118:O126" si="196">N118-M118</f>
        <v>0</v>
      </c>
      <c r="P118" s="464">
        <f t="shared" si="184"/>
        <v>0</v>
      </c>
      <c r="Q118" s="464">
        <f t="shared" si="184"/>
        <v>0</v>
      </c>
      <c r="R118" s="405">
        <f t="shared" si="162"/>
        <v>0</v>
      </c>
      <c r="S118" s="464">
        <f t="shared" si="185"/>
        <v>0</v>
      </c>
      <c r="T118" s="464">
        <f t="shared" si="185"/>
        <v>0</v>
      </c>
      <c r="U118" s="405">
        <f t="shared" si="164"/>
        <v>0</v>
      </c>
      <c r="V118" s="464">
        <f t="shared" si="186"/>
        <v>0</v>
      </c>
      <c r="W118" s="464">
        <f t="shared" si="186"/>
        <v>0</v>
      </c>
      <c r="X118" s="405">
        <f t="shared" si="166"/>
        <v>0</v>
      </c>
      <c r="Y118" s="464">
        <f t="shared" si="187"/>
        <v>0</v>
      </c>
      <c r="Z118" s="464">
        <f t="shared" si="187"/>
        <v>0</v>
      </c>
      <c r="AA118" s="405">
        <f t="shared" si="168"/>
        <v>0</v>
      </c>
      <c r="AB118" s="464">
        <f t="shared" si="188"/>
        <v>0</v>
      </c>
      <c r="AC118" s="464">
        <f t="shared" si="188"/>
        <v>0</v>
      </c>
      <c r="AD118" s="405">
        <f t="shared" si="170"/>
        <v>0</v>
      </c>
      <c r="AE118" s="464">
        <f t="shared" si="189"/>
        <v>0</v>
      </c>
      <c r="AF118" s="464">
        <f t="shared" si="189"/>
        <v>0</v>
      </c>
      <c r="AG118" s="405">
        <f t="shared" si="172"/>
        <v>0</v>
      </c>
      <c r="AH118" s="464">
        <f t="shared" si="190"/>
        <v>0</v>
      </c>
      <c r="AI118" s="464">
        <f t="shared" si="190"/>
        <v>0</v>
      </c>
      <c r="AJ118" s="405">
        <f t="shared" si="174"/>
        <v>0</v>
      </c>
      <c r="AK118" s="464">
        <f t="shared" si="191"/>
        <v>0</v>
      </c>
      <c r="AL118" s="464">
        <f t="shared" si="191"/>
        <v>0</v>
      </c>
      <c r="AM118" s="405">
        <f t="shared" si="176"/>
        <v>0</v>
      </c>
      <c r="AN118" s="464">
        <f t="shared" si="192"/>
        <v>0</v>
      </c>
      <c r="AO118" s="465">
        <f t="shared" si="192"/>
        <v>0</v>
      </c>
      <c r="AP118" s="407">
        <f t="shared" ref="AP118:AP126" si="197">AO118-AN118</f>
        <v>0</v>
      </c>
    </row>
    <row r="119" spans="1:43" ht="16">
      <c r="A119" s="954"/>
      <c r="B119" s="956"/>
      <c r="C119" s="453" t="s">
        <v>27</v>
      </c>
      <c r="D119" s="454">
        <f t="shared" si="114"/>
        <v>0</v>
      </c>
      <c r="E119" s="455">
        <f t="shared" si="115"/>
        <v>0</v>
      </c>
      <c r="F119" s="456">
        <f t="shared" si="193"/>
        <v>0</v>
      </c>
      <c r="G119" s="463">
        <f t="shared" si="181"/>
        <v>0</v>
      </c>
      <c r="H119" s="464">
        <f t="shared" si="181"/>
        <v>0</v>
      </c>
      <c r="I119" s="405">
        <f t="shared" si="194"/>
        <v>0</v>
      </c>
      <c r="J119" s="464">
        <f t="shared" si="182"/>
        <v>0</v>
      </c>
      <c r="K119" s="464">
        <f t="shared" si="182"/>
        <v>0</v>
      </c>
      <c r="L119" s="405">
        <f t="shared" si="195"/>
        <v>0</v>
      </c>
      <c r="M119" s="464">
        <f t="shared" si="183"/>
        <v>0</v>
      </c>
      <c r="N119" s="464">
        <f t="shared" si="183"/>
        <v>0</v>
      </c>
      <c r="O119" s="405">
        <f t="shared" si="196"/>
        <v>0</v>
      </c>
      <c r="P119" s="464">
        <f t="shared" si="184"/>
        <v>0</v>
      </c>
      <c r="Q119" s="464">
        <f t="shared" si="184"/>
        <v>0</v>
      </c>
      <c r="R119" s="405">
        <f t="shared" si="162"/>
        <v>0</v>
      </c>
      <c r="S119" s="464">
        <f t="shared" si="185"/>
        <v>0</v>
      </c>
      <c r="T119" s="464">
        <f t="shared" si="185"/>
        <v>0</v>
      </c>
      <c r="U119" s="405">
        <f t="shared" si="164"/>
        <v>0</v>
      </c>
      <c r="V119" s="464">
        <f t="shared" si="186"/>
        <v>0</v>
      </c>
      <c r="W119" s="464">
        <f t="shared" si="186"/>
        <v>0</v>
      </c>
      <c r="X119" s="405">
        <f t="shared" si="166"/>
        <v>0</v>
      </c>
      <c r="Y119" s="464">
        <f t="shared" si="187"/>
        <v>0</v>
      </c>
      <c r="Z119" s="464">
        <f t="shared" si="187"/>
        <v>0</v>
      </c>
      <c r="AA119" s="405">
        <f t="shared" si="168"/>
        <v>0</v>
      </c>
      <c r="AB119" s="464">
        <f t="shared" si="188"/>
        <v>0</v>
      </c>
      <c r="AC119" s="464">
        <f t="shared" si="188"/>
        <v>0</v>
      </c>
      <c r="AD119" s="405">
        <f t="shared" si="170"/>
        <v>0</v>
      </c>
      <c r="AE119" s="464">
        <f t="shared" si="189"/>
        <v>0</v>
      </c>
      <c r="AF119" s="464">
        <f t="shared" si="189"/>
        <v>0</v>
      </c>
      <c r="AG119" s="405">
        <f t="shared" si="172"/>
        <v>0</v>
      </c>
      <c r="AH119" s="464">
        <f t="shared" si="190"/>
        <v>0</v>
      </c>
      <c r="AI119" s="464">
        <f t="shared" si="190"/>
        <v>0</v>
      </c>
      <c r="AJ119" s="405">
        <f t="shared" si="174"/>
        <v>0</v>
      </c>
      <c r="AK119" s="464">
        <f t="shared" si="191"/>
        <v>0</v>
      </c>
      <c r="AL119" s="464">
        <f t="shared" si="191"/>
        <v>0</v>
      </c>
      <c r="AM119" s="405">
        <f t="shared" si="176"/>
        <v>0</v>
      </c>
      <c r="AN119" s="464">
        <f t="shared" si="192"/>
        <v>0</v>
      </c>
      <c r="AO119" s="465">
        <f t="shared" si="192"/>
        <v>0</v>
      </c>
      <c r="AP119" s="407">
        <f t="shared" si="197"/>
        <v>0</v>
      </c>
    </row>
    <row r="120" spans="1:43" ht="16">
      <c r="A120" s="954"/>
      <c r="B120" s="956"/>
      <c r="C120" s="453" t="s">
        <v>28</v>
      </c>
      <c r="D120" s="454">
        <f t="shared" si="114"/>
        <v>0</v>
      </c>
      <c r="E120" s="455">
        <f t="shared" si="115"/>
        <v>0</v>
      </c>
      <c r="F120" s="456">
        <f t="shared" si="193"/>
        <v>0</v>
      </c>
      <c r="G120" s="463">
        <f t="shared" si="181"/>
        <v>0</v>
      </c>
      <c r="H120" s="464">
        <f t="shared" si="181"/>
        <v>0</v>
      </c>
      <c r="I120" s="405">
        <f t="shared" si="194"/>
        <v>0</v>
      </c>
      <c r="J120" s="464">
        <f t="shared" si="182"/>
        <v>0</v>
      </c>
      <c r="K120" s="464">
        <f t="shared" si="182"/>
        <v>0</v>
      </c>
      <c r="L120" s="405">
        <f t="shared" si="195"/>
        <v>0</v>
      </c>
      <c r="M120" s="464">
        <f t="shared" si="183"/>
        <v>0</v>
      </c>
      <c r="N120" s="464">
        <f t="shared" si="183"/>
        <v>0</v>
      </c>
      <c r="O120" s="405">
        <f t="shared" si="196"/>
        <v>0</v>
      </c>
      <c r="P120" s="464">
        <f t="shared" si="184"/>
        <v>0</v>
      </c>
      <c r="Q120" s="464">
        <f t="shared" si="184"/>
        <v>0</v>
      </c>
      <c r="R120" s="405">
        <f t="shared" si="162"/>
        <v>0</v>
      </c>
      <c r="S120" s="464">
        <f t="shared" si="185"/>
        <v>0</v>
      </c>
      <c r="T120" s="464">
        <f t="shared" si="185"/>
        <v>0</v>
      </c>
      <c r="U120" s="405">
        <f t="shared" si="164"/>
        <v>0</v>
      </c>
      <c r="V120" s="464">
        <f t="shared" si="186"/>
        <v>0</v>
      </c>
      <c r="W120" s="464">
        <f t="shared" si="186"/>
        <v>0</v>
      </c>
      <c r="X120" s="405">
        <f t="shared" si="166"/>
        <v>0</v>
      </c>
      <c r="Y120" s="464">
        <f t="shared" si="187"/>
        <v>0</v>
      </c>
      <c r="Z120" s="464">
        <f t="shared" si="187"/>
        <v>0</v>
      </c>
      <c r="AA120" s="405">
        <f t="shared" si="168"/>
        <v>0</v>
      </c>
      <c r="AB120" s="464">
        <f t="shared" si="188"/>
        <v>0</v>
      </c>
      <c r="AC120" s="464">
        <f t="shared" si="188"/>
        <v>0</v>
      </c>
      <c r="AD120" s="405">
        <f t="shared" si="170"/>
        <v>0</v>
      </c>
      <c r="AE120" s="464">
        <f t="shared" si="189"/>
        <v>0</v>
      </c>
      <c r="AF120" s="464">
        <f t="shared" si="189"/>
        <v>0</v>
      </c>
      <c r="AG120" s="405">
        <f t="shared" si="172"/>
        <v>0</v>
      </c>
      <c r="AH120" s="464">
        <f t="shared" si="190"/>
        <v>0</v>
      </c>
      <c r="AI120" s="464">
        <f t="shared" si="190"/>
        <v>0</v>
      </c>
      <c r="AJ120" s="405">
        <f t="shared" si="174"/>
        <v>0</v>
      </c>
      <c r="AK120" s="464">
        <f t="shared" si="191"/>
        <v>0</v>
      </c>
      <c r="AL120" s="464">
        <f t="shared" si="191"/>
        <v>0</v>
      </c>
      <c r="AM120" s="405">
        <f t="shared" si="176"/>
        <v>0</v>
      </c>
      <c r="AN120" s="464">
        <f t="shared" si="192"/>
        <v>0</v>
      </c>
      <c r="AO120" s="465">
        <f t="shared" si="192"/>
        <v>0</v>
      </c>
      <c r="AP120" s="407">
        <f t="shared" si="197"/>
        <v>0</v>
      </c>
    </row>
    <row r="121" spans="1:43" ht="16">
      <c r="A121" s="954"/>
      <c r="B121" s="956"/>
      <c r="C121" s="453" t="s">
        <v>29</v>
      </c>
      <c r="D121" s="454">
        <f t="shared" si="114"/>
        <v>0</v>
      </c>
      <c r="E121" s="455">
        <f t="shared" si="115"/>
        <v>0</v>
      </c>
      <c r="F121" s="456">
        <f t="shared" si="193"/>
        <v>0</v>
      </c>
      <c r="G121" s="463">
        <f t="shared" si="181"/>
        <v>0</v>
      </c>
      <c r="H121" s="464">
        <f t="shared" si="181"/>
        <v>0</v>
      </c>
      <c r="I121" s="405">
        <f t="shared" si="194"/>
        <v>0</v>
      </c>
      <c r="J121" s="464">
        <f t="shared" si="182"/>
        <v>0</v>
      </c>
      <c r="K121" s="464">
        <f t="shared" si="182"/>
        <v>0</v>
      </c>
      <c r="L121" s="405">
        <f t="shared" si="195"/>
        <v>0</v>
      </c>
      <c r="M121" s="464">
        <f t="shared" si="183"/>
        <v>0</v>
      </c>
      <c r="N121" s="464">
        <f t="shared" si="183"/>
        <v>0</v>
      </c>
      <c r="O121" s="405">
        <f t="shared" si="196"/>
        <v>0</v>
      </c>
      <c r="P121" s="464">
        <f t="shared" si="184"/>
        <v>0</v>
      </c>
      <c r="Q121" s="464">
        <f t="shared" si="184"/>
        <v>0</v>
      </c>
      <c r="R121" s="405">
        <f t="shared" si="162"/>
        <v>0</v>
      </c>
      <c r="S121" s="464">
        <f t="shared" si="185"/>
        <v>0</v>
      </c>
      <c r="T121" s="464">
        <f t="shared" si="185"/>
        <v>0</v>
      </c>
      <c r="U121" s="405">
        <f t="shared" si="164"/>
        <v>0</v>
      </c>
      <c r="V121" s="464">
        <f t="shared" si="186"/>
        <v>0</v>
      </c>
      <c r="W121" s="464">
        <f t="shared" si="186"/>
        <v>0</v>
      </c>
      <c r="X121" s="405">
        <f t="shared" si="166"/>
        <v>0</v>
      </c>
      <c r="Y121" s="464">
        <f t="shared" si="187"/>
        <v>0</v>
      </c>
      <c r="Z121" s="464">
        <f t="shared" si="187"/>
        <v>0</v>
      </c>
      <c r="AA121" s="405">
        <f t="shared" si="168"/>
        <v>0</v>
      </c>
      <c r="AB121" s="464">
        <f t="shared" si="188"/>
        <v>0</v>
      </c>
      <c r="AC121" s="464">
        <f t="shared" si="188"/>
        <v>0</v>
      </c>
      <c r="AD121" s="405">
        <f t="shared" si="170"/>
        <v>0</v>
      </c>
      <c r="AE121" s="464">
        <f t="shared" si="189"/>
        <v>0</v>
      </c>
      <c r="AF121" s="464">
        <f t="shared" si="189"/>
        <v>0</v>
      </c>
      <c r="AG121" s="405">
        <f t="shared" si="172"/>
        <v>0</v>
      </c>
      <c r="AH121" s="464">
        <f t="shared" si="190"/>
        <v>0</v>
      </c>
      <c r="AI121" s="464">
        <f t="shared" si="190"/>
        <v>0</v>
      </c>
      <c r="AJ121" s="405">
        <f t="shared" si="174"/>
        <v>0</v>
      </c>
      <c r="AK121" s="464">
        <f t="shared" si="191"/>
        <v>0</v>
      </c>
      <c r="AL121" s="464">
        <f t="shared" si="191"/>
        <v>0</v>
      </c>
      <c r="AM121" s="405">
        <f t="shared" si="176"/>
        <v>0</v>
      </c>
      <c r="AN121" s="464">
        <f t="shared" si="192"/>
        <v>0</v>
      </c>
      <c r="AO121" s="465">
        <f t="shared" si="192"/>
        <v>0</v>
      </c>
      <c r="AP121" s="407">
        <f t="shared" si="197"/>
        <v>0</v>
      </c>
    </row>
    <row r="122" spans="1:43" ht="16">
      <c r="A122" s="954"/>
      <c r="B122" s="956"/>
      <c r="C122" s="453" t="s">
        <v>30</v>
      </c>
      <c r="D122" s="454">
        <f t="shared" si="114"/>
        <v>0</v>
      </c>
      <c r="E122" s="455">
        <f t="shared" si="115"/>
        <v>0</v>
      </c>
      <c r="F122" s="456">
        <f t="shared" si="193"/>
        <v>0</v>
      </c>
      <c r="G122" s="463">
        <f t="shared" si="181"/>
        <v>0</v>
      </c>
      <c r="H122" s="464">
        <f t="shared" si="181"/>
        <v>0</v>
      </c>
      <c r="I122" s="405">
        <f t="shared" si="194"/>
        <v>0</v>
      </c>
      <c r="J122" s="464">
        <f t="shared" si="182"/>
        <v>0</v>
      </c>
      <c r="K122" s="464">
        <f t="shared" si="182"/>
        <v>0</v>
      </c>
      <c r="L122" s="405">
        <f t="shared" si="195"/>
        <v>0</v>
      </c>
      <c r="M122" s="464">
        <f t="shared" si="183"/>
        <v>0</v>
      </c>
      <c r="N122" s="464">
        <f t="shared" si="183"/>
        <v>0</v>
      </c>
      <c r="O122" s="405">
        <f t="shared" si="196"/>
        <v>0</v>
      </c>
      <c r="P122" s="464">
        <f t="shared" si="184"/>
        <v>0</v>
      </c>
      <c r="Q122" s="464">
        <f t="shared" si="184"/>
        <v>0</v>
      </c>
      <c r="R122" s="405">
        <f t="shared" si="162"/>
        <v>0</v>
      </c>
      <c r="S122" s="464">
        <f t="shared" si="185"/>
        <v>0</v>
      </c>
      <c r="T122" s="464">
        <f t="shared" si="185"/>
        <v>0</v>
      </c>
      <c r="U122" s="405">
        <f t="shared" si="164"/>
        <v>0</v>
      </c>
      <c r="V122" s="464">
        <f t="shared" si="186"/>
        <v>0</v>
      </c>
      <c r="W122" s="464">
        <f t="shared" si="186"/>
        <v>0</v>
      </c>
      <c r="X122" s="405">
        <f t="shared" si="166"/>
        <v>0</v>
      </c>
      <c r="Y122" s="464">
        <f t="shared" si="187"/>
        <v>0</v>
      </c>
      <c r="Z122" s="464">
        <f t="shared" si="187"/>
        <v>0</v>
      </c>
      <c r="AA122" s="405">
        <f t="shared" si="168"/>
        <v>0</v>
      </c>
      <c r="AB122" s="464">
        <f t="shared" si="188"/>
        <v>0</v>
      </c>
      <c r="AC122" s="464">
        <f t="shared" si="188"/>
        <v>0</v>
      </c>
      <c r="AD122" s="405">
        <f t="shared" si="170"/>
        <v>0</v>
      </c>
      <c r="AE122" s="464">
        <f t="shared" si="189"/>
        <v>0</v>
      </c>
      <c r="AF122" s="464">
        <f t="shared" si="189"/>
        <v>0</v>
      </c>
      <c r="AG122" s="405">
        <f t="shared" si="172"/>
        <v>0</v>
      </c>
      <c r="AH122" s="464">
        <f t="shared" si="190"/>
        <v>0</v>
      </c>
      <c r="AI122" s="464">
        <f t="shared" si="190"/>
        <v>0</v>
      </c>
      <c r="AJ122" s="405">
        <f t="shared" si="174"/>
        <v>0</v>
      </c>
      <c r="AK122" s="464">
        <f t="shared" si="191"/>
        <v>0</v>
      </c>
      <c r="AL122" s="464">
        <f t="shared" si="191"/>
        <v>0</v>
      </c>
      <c r="AM122" s="405">
        <f t="shared" si="176"/>
        <v>0</v>
      </c>
      <c r="AN122" s="464">
        <f t="shared" si="192"/>
        <v>0</v>
      </c>
      <c r="AO122" s="465">
        <f t="shared" si="192"/>
        <v>0</v>
      </c>
      <c r="AP122" s="407">
        <f t="shared" si="197"/>
        <v>0</v>
      </c>
    </row>
    <row r="123" spans="1:43" ht="16">
      <c r="A123" s="954"/>
      <c r="B123" s="956"/>
      <c r="C123" s="453" t="s">
        <v>31</v>
      </c>
      <c r="D123" s="454">
        <f t="shared" si="114"/>
        <v>0</v>
      </c>
      <c r="E123" s="455">
        <f t="shared" si="115"/>
        <v>0</v>
      </c>
      <c r="F123" s="456">
        <f t="shared" si="193"/>
        <v>0</v>
      </c>
      <c r="G123" s="463">
        <f t="shared" si="181"/>
        <v>0</v>
      </c>
      <c r="H123" s="464">
        <f t="shared" si="181"/>
        <v>0</v>
      </c>
      <c r="I123" s="405">
        <f t="shared" si="194"/>
        <v>0</v>
      </c>
      <c r="J123" s="464">
        <f t="shared" si="182"/>
        <v>0</v>
      </c>
      <c r="K123" s="464">
        <f t="shared" si="182"/>
        <v>0</v>
      </c>
      <c r="L123" s="405">
        <f t="shared" si="195"/>
        <v>0</v>
      </c>
      <c r="M123" s="464">
        <f t="shared" si="183"/>
        <v>0</v>
      </c>
      <c r="N123" s="464">
        <f t="shared" si="183"/>
        <v>0</v>
      </c>
      <c r="O123" s="405">
        <f t="shared" si="196"/>
        <v>0</v>
      </c>
      <c r="P123" s="464">
        <f t="shared" si="184"/>
        <v>0</v>
      </c>
      <c r="Q123" s="464">
        <f t="shared" si="184"/>
        <v>0</v>
      </c>
      <c r="R123" s="405">
        <f t="shared" si="162"/>
        <v>0</v>
      </c>
      <c r="S123" s="464">
        <f t="shared" si="185"/>
        <v>0</v>
      </c>
      <c r="T123" s="464">
        <f t="shared" si="185"/>
        <v>0</v>
      </c>
      <c r="U123" s="405">
        <f t="shared" si="164"/>
        <v>0</v>
      </c>
      <c r="V123" s="464">
        <f t="shared" si="186"/>
        <v>0</v>
      </c>
      <c r="W123" s="464">
        <f t="shared" si="186"/>
        <v>0</v>
      </c>
      <c r="X123" s="405">
        <f t="shared" si="166"/>
        <v>0</v>
      </c>
      <c r="Y123" s="464">
        <f t="shared" si="187"/>
        <v>0</v>
      </c>
      <c r="Z123" s="464">
        <f t="shared" si="187"/>
        <v>0</v>
      </c>
      <c r="AA123" s="405">
        <f t="shared" si="168"/>
        <v>0</v>
      </c>
      <c r="AB123" s="464">
        <f t="shared" si="188"/>
        <v>0</v>
      </c>
      <c r="AC123" s="464">
        <f t="shared" si="188"/>
        <v>0</v>
      </c>
      <c r="AD123" s="405">
        <f t="shared" si="170"/>
        <v>0</v>
      </c>
      <c r="AE123" s="464">
        <f t="shared" si="189"/>
        <v>0</v>
      </c>
      <c r="AF123" s="464">
        <f t="shared" si="189"/>
        <v>0</v>
      </c>
      <c r="AG123" s="405">
        <f t="shared" si="172"/>
        <v>0</v>
      </c>
      <c r="AH123" s="464">
        <f t="shared" si="190"/>
        <v>0</v>
      </c>
      <c r="AI123" s="464">
        <f t="shared" si="190"/>
        <v>0</v>
      </c>
      <c r="AJ123" s="405">
        <f t="shared" si="174"/>
        <v>0</v>
      </c>
      <c r="AK123" s="464">
        <f t="shared" si="191"/>
        <v>0</v>
      </c>
      <c r="AL123" s="464">
        <f t="shared" si="191"/>
        <v>0</v>
      </c>
      <c r="AM123" s="405">
        <f t="shared" si="176"/>
        <v>0</v>
      </c>
      <c r="AN123" s="464">
        <f t="shared" si="192"/>
        <v>0</v>
      </c>
      <c r="AO123" s="465">
        <f t="shared" si="192"/>
        <v>0</v>
      </c>
      <c r="AP123" s="407">
        <f t="shared" si="197"/>
        <v>0</v>
      </c>
    </row>
    <row r="124" spans="1:43" ht="16">
      <c r="A124" s="954"/>
      <c r="B124" s="956"/>
      <c r="C124" s="453" t="s">
        <v>32</v>
      </c>
      <c r="D124" s="454">
        <f t="shared" si="114"/>
        <v>0</v>
      </c>
      <c r="E124" s="455">
        <f t="shared" si="115"/>
        <v>0</v>
      </c>
      <c r="F124" s="456">
        <f t="shared" si="193"/>
        <v>0</v>
      </c>
      <c r="G124" s="463">
        <f t="shared" si="181"/>
        <v>0</v>
      </c>
      <c r="H124" s="464">
        <f t="shared" si="181"/>
        <v>0</v>
      </c>
      <c r="I124" s="405">
        <f t="shared" si="194"/>
        <v>0</v>
      </c>
      <c r="J124" s="464">
        <f t="shared" si="182"/>
        <v>0</v>
      </c>
      <c r="K124" s="464">
        <f t="shared" si="182"/>
        <v>0</v>
      </c>
      <c r="L124" s="405">
        <f t="shared" si="195"/>
        <v>0</v>
      </c>
      <c r="M124" s="464">
        <f t="shared" si="183"/>
        <v>0</v>
      </c>
      <c r="N124" s="464">
        <f t="shared" si="183"/>
        <v>0</v>
      </c>
      <c r="O124" s="405">
        <f t="shared" si="196"/>
        <v>0</v>
      </c>
      <c r="P124" s="464">
        <f t="shared" si="184"/>
        <v>0</v>
      </c>
      <c r="Q124" s="464">
        <f t="shared" si="184"/>
        <v>0</v>
      </c>
      <c r="R124" s="405">
        <f t="shared" si="162"/>
        <v>0</v>
      </c>
      <c r="S124" s="464">
        <f t="shared" si="185"/>
        <v>0</v>
      </c>
      <c r="T124" s="464">
        <f t="shared" si="185"/>
        <v>0</v>
      </c>
      <c r="U124" s="405">
        <f t="shared" si="164"/>
        <v>0</v>
      </c>
      <c r="V124" s="464">
        <f t="shared" si="186"/>
        <v>0</v>
      </c>
      <c r="W124" s="464">
        <f t="shared" si="186"/>
        <v>0</v>
      </c>
      <c r="X124" s="405">
        <f t="shared" si="166"/>
        <v>0</v>
      </c>
      <c r="Y124" s="464">
        <f t="shared" si="187"/>
        <v>0</v>
      </c>
      <c r="Z124" s="464">
        <f t="shared" si="187"/>
        <v>0</v>
      </c>
      <c r="AA124" s="405">
        <f t="shared" si="168"/>
        <v>0</v>
      </c>
      <c r="AB124" s="464">
        <f t="shared" si="188"/>
        <v>0</v>
      </c>
      <c r="AC124" s="464">
        <f t="shared" si="188"/>
        <v>0</v>
      </c>
      <c r="AD124" s="405">
        <f t="shared" si="170"/>
        <v>0</v>
      </c>
      <c r="AE124" s="464">
        <f t="shared" si="189"/>
        <v>0</v>
      </c>
      <c r="AF124" s="464">
        <f t="shared" si="189"/>
        <v>0</v>
      </c>
      <c r="AG124" s="405">
        <f t="shared" si="172"/>
        <v>0</v>
      </c>
      <c r="AH124" s="464">
        <f t="shared" si="190"/>
        <v>0</v>
      </c>
      <c r="AI124" s="464">
        <f t="shared" si="190"/>
        <v>0</v>
      </c>
      <c r="AJ124" s="405">
        <f t="shared" si="174"/>
        <v>0</v>
      </c>
      <c r="AK124" s="464">
        <f t="shared" si="191"/>
        <v>0</v>
      </c>
      <c r="AL124" s="464">
        <f t="shared" si="191"/>
        <v>0</v>
      </c>
      <c r="AM124" s="405">
        <f t="shared" si="176"/>
        <v>0</v>
      </c>
      <c r="AN124" s="464">
        <f t="shared" si="192"/>
        <v>0</v>
      </c>
      <c r="AO124" s="465">
        <f t="shared" si="192"/>
        <v>0</v>
      </c>
      <c r="AP124" s="407">
        <f t="shared" si="197"/>
        <v>0</v>
      </c>
    </row>
    <row r="125" spans="1:43" ht="16">
      <c r="A125" s="954"/>
      <c r="B125" s="956"/>
      <c r="C125" s="453" t="s">
        <v>33</v>
      </c>
      <c r="D125" s="454">
        <f t="shared" si="114"/>
        <v>0</v>
      </c>
      <c r="E125" s="455">
        <f t="shared" si="115"/>
        <v>0</v>
      </c>
      <c r="F125" s="456">
        <f t="shared" si="193"/>
        <v>0</v>
      </c>
      <c r="G125" s="463">
        <f t="shared" si="181"/>
        <v>0</v>
      </c>
      <c r="H125" s="464">
        <f t="shared" si="181"/>
        <v>0</v>
      </c>
      <c r="I125" s="405">
        <f t="shared" si="194"/>
        <v>0</v>
      </c>
      <c r="J125" s="464">
        <f t="shared" si="182"/>
        <v>0</v>
      </c>
      <c r="K125" s="464">
        <f t="shared" si="182"/>
        <v>0</v>
      </c>
      <c r="L125" s="405">
        <f t="shared" si="195"/>
        <v>0</v>
      </c>
      <c r="M125" s="464">
        <f t="shared" si="183"/>
        <v>0</v>
      </c>
      <c r="N125" s="464">
        <f t="shared" si="183"/>
        <v>0</v>
      </c>
      <c r="O125" s="405">
        <f t="shared" si="196"/>
        <v>0</v>
      </c>
      <c r="P125" s="464">
        <f t="shared" si="184"/>
        <v>0</v>
      </c>
      <c r="Q125" s="464">
        <f t="shared" si="184"/>
        <v>0</v>
      </c>
      <c r="R125" s="405">
        <f t="shared" si="162"/>
        <v>0</v>
      </c>
      <c r="S125" s="464">
        <f t="shared" si="185"/>
        <v>0</v>
      </c>
      <c r="T125" s="464">
        <f t="shared" si="185"/>
        <v>0</v>
      </c>
      <c r="U125" s="405">
        <f t="shared" si="164"/>
        <v>0</v>
      </c>
      <c r="V125" s="464">
        <f t="shared" si="186"/>
        <v>0</v>
      </c>
      <c r="W125" s="464">
        <f t="shared" si="186"/>
        <v>0</v>
      </c>
      <c r="X125" s="405">
        <f t="shared" si="166"/>
        <v>0</v>
      </c>
      <c r="Y125" s="464">
        <f t="shared" si="187"/>
        <v>0</v>
      </c>
      <c r="Z125" s="464">
        <f t="shared" si="187"/>
        <v>0</v>
      </c>
      <c r="AA125" s="405">
        <f t="shared" si="168"/>
        <v>0</v>
      </c>
      <c r="AB125" s="464">
        <f t="shared" si="188"/>
        <v>0</v>
      </c>
      <c r="AC125" s="464">
        <f t="shared" si="188"/>
        <v>0</v>
      </c>
      <c r="AD125" s="405">
        <f t="shared" si="170"/>
        <v>0</v>
      </c>
      <c r="AE125" s="464">
        <f t="shared" si="189"/>
        <v>0</v>
      </c>
      <c r="AF125" s="464">
        <f t="shared" si="189"/>
        <v>0</v>
      </c>
      <c r="AG125" s="405">
        <f t="shared" si="172"/>
        <v>0</v>
      </c>
      <c r="AH125" s="464">
        <f t="shared" si="190"/>
        <v>0</v>
      </c>
      <c r="AI125" s="464">
        <f t="shared" si="190"/>
        <v>0</v>
      </c>
      <c r="AJ125" s="405">
        <f t="shared" si="174"/>
        <v>0</v>
      </c>
      <c r="AK125" s="464">
        <f t="shared" si="191"/>
        <v>0</v>
      </c>
      <c r="AL125" s="464">
        <f t="shared" si="191"/>
        <v>0</v>
      </c>
      <c r="AM125" s="405">
        <f t="shared" si="176"/>
        <v>0</v>
      </c>
      <c r="AN125" s="464">
        <f t="shared" si="192"/>
        <v>0</v>
      </c>
      <c r="AO125" s="465">
        <f t="shared" si="192"/>
        <v>0</v>
      </c>
      <c r="AP125" s="407">
        <f t="shared" si="197"/>
        <v>0</v>
      </c>
    </row>
    <row r="126" spans="1:43" ht="17" thickBot="1">
      <c r="A126" s="955"/>
      <c r="B126" s="957"/>
      <c r="C126" s="466" t="s">
        <v>34</v>
      </c>
      <c r="D126" s="454">
        <f t="shared" si="114"/>
        <v>0</v>
      </c>
      <c r="E126" s="455">
        <f t="shared" si="115"/>
        <v>0</v>
      </c>
      <c r="F126" s="467">
        <f t="shared" si="193"/>
        <v>0</v>
      </c>
      <c r="G126" s="468">
        <f t="shared" si="181"/>
        <v>0</v>
      </c>
      <c r="H126" s="469">
        <f t="shared" si="181"/>
        <v>0</v>
      </c>
      <c r="I126" s="412">
        <f t="shared" si="194"/>
        <v>0</v>
      </c>
      <c r="J126" s="469">
        <f t="shared" si="182"/>
        <v>0</v>
      </c>
      <c r="K126" s="469">
        <f t="shared" si="182"/>
        <v>0</v>
      </c>
      <c r="L126" s="412">
        <f t="shared" si="195"/>
        <v>0</v>
      </c>
      <c r="M126" s="469">
        <f t="shared" si="183"/>
        <v>0</v>
      </c>
      <c r="N126" s="469">
        <f t="shared" si="183"/>
        <v>0</v>
      </c>
      <c r="O126" s="412">
        <f t="shared" si="196"/>
        <v>0</v>
      </c>
      <c r="P126" s="469">
        <f t="shared" si="184"/>
        <v>0</v>
      </c>
      <c r="Q126" s="469">
        <f t="shared" si="184"/>
        <v>0</v>
      </c>
      <c r="R126" s="412">
        <f t="shared" si="162"/>
        <v>0</v>
      </c>
      <c r="S126" s="469">
        <f t="shared" si="185"/>
        <v>0</v>
      </c>
      <c r="T126" s="469">
        <f t="shared" si="185"/>
        <v>0</v>
      </c>
      <c r="U126" s="412">
        <f t="shared" si="164"/>
        <v>0</v>
      </c>
      <c r="V126" s="469">
        <f t="shared" si="186"/>
        <v>0</v>
      </c>
      <c r="W126" s="469">
        <f t="shared" si="186"/>
        <v>0</v>
      </c>
      <c r="X126" s="412">
        <f t="shared" si="166"/>
        <v>0</v>
      </c>
      <c r="Y126" s="469">
        <f t="shared" si="187"/>
        <v>0</v>
      </c>
      <c r="Z126" s="469">
        <f t="shared" si="187"/>
        <v>0</v>
      </c>
      <c r="AA126" s="412">
        <f t="shared" si="168"/>
        <v>0</v>
      </c>
      <c r="AB126" s="469">
        <f t="shared" si="188"/>
        <v>0</v>
      </c>
      <c r="AC126" s="469">
        <f t="shared" si="188"/>
        <v>0</v>
      </c>
      <c r="AD126" s="412">
        <f t="shared" si="170"/>
        <v>0</v>
      </c>
      <c r="AE126" s="469">
        <f t="shared" si="189"/>
        <v>0</v>
      </c>
      <c r="AF126" s="469">
        <f t="shared" si="189"/>
        <v>0</v>
      </c>
      <c r="AG126" s="412">
        <f t="shared" si="172"/>
        <v>0</v>
      </c>
      <c r="AH126" s="469">
        <f t="shared" si="190"/>
        <v>0</v>
      </c>
      <c r="AI126" s="469">
        <f t="shared" si="190"/>
        <v>0</v>
      </c>
      <c r="AJ126" s="412">
        <f t="shared" si="174"/>
        <v>0</v>
      </c>
      <c r="AK126" s="469">
        <f t="shared" si="191"/>
        <v>0</v>
      </c>
      <c r="AL126" s="469">
        <f t="shared" si="191"/>
        <v>0</v>
      </c>
      <c r="AM126" s="412">
        <f t="shared" si="176"/>
        <v>0</v>
      </c>
      <c r="AN126" s="469">
        <f t="shared" si="192"/>
        <v>0</v>
      </c>
      <c r="AO126" s="470">
        <f t="shared" si="192"/>
        <v>0</v>
      </c>
      <c r="AP126" s="414">
        <f t="shared" si="197"/>
        <v>0</v>
      </c>
    </row>
    <row r="127" spans="1:43" ht="16">
      <c r="A127" s="954" t="s">
        <v>39</v>
      </c>
      <c r="B127" s="956" t="s">
        <v>13</v>
      </c>
      <c r="C127" s="453" t="s">
        <v>25</v>
      </c>
      <c r="D127" s="454">
        <f t="shared" si="114"/>
        <v>0</v>
      </c>
      <c r="E127" s="455">
        <f t="shared" si="115"/>
        <v>0</v>
      </c>
      <c r="F127" s="456">
        <f>I127+L127+O127+AP127</f>
        <v>0</v>
      </c>
      <c r="G127" s="471">
        <f>G56</f>
        <v>0</v>
      </c>
      <c r="H127" s="472">
        <f>H56*(1+$AQ$127)</f>
        <v>0</v>
      </c>
      <c r="I127" s="396">
        <f>H127-G127</f>
        <v>0</v>
      </c>
      <c r="J127" s="472">
        <f t="shared" ref="J127:J136" si="198">J56</f>
        <v>0</v>
      </c>
      <c r="K127" s="472">
        <f t="shared" ref="K127:K136" si="199">K56*(1+$AQ$127)</f>
        <v>0</v>
      </c>
      <c r="L127" s="396">
        <f>K127-J127</f>
        <v>0</v>
      </c>
      <c r="M127" s="472">
        <f t="shared" ref="M127:M136" si="200">M56</f>
        <v>0</v>
      </c>
      <c r="N127" s="472">
        <f t="shared" ref="N127:N136" si="201">N56*(1+$AQ$127)</f>
        <v>0</v>
      </c>
      <c r="O127" s="396">
        <f>N127-M127</f>
        <v>0</v>
      </c>
      <c r="P127" s="472">
        <f t="shared" ref="P127:P136" si="202">P56</f>
        <v>0</v>
      </c>
      <c r="Q127" s="472">
        <f t="shared" ref="Q127:Q136" si="203">Q56*(1+$AQ$127)</f>
        <v>0</v>
      </c>
      <c r="R127" s="396">
        <f t="shared" si="162"/>
        <v>0</v>
      </c>
      <c r="S127" s="472">
        <f t="shared" ref="S127:S136" si="204">S56</f>
        <v>0</v>
      </c>
      <c r="T127" s="472">
        <f t="shared" ref="T127:T136" si="205">T56*(1+$AQ$127)</f>
        <v>0</v>
      </c>
      <c r="U127" s="396">
        <f t="shared" si="164"/>
        <v>0</v>
      </c>
      <c r="V127" s="472">
        <f t="shared" ref="V127:V136" si="206">V56</f>
        <v>0</v>
      </c>
      <c r="W127" s="472">
        <f t="shared" ref="W127:W136" si="207">W56*(1+$AQ$127)</f>
        <v>0</v>
      </c>
      <c r="X127" s="396">
        <f t="shared" si="166"/>
        <v>0</v>
      </c>
      <c r="Y127" s="472">
        <f t="shared" ref="Y127:Y136" si="208">Y56</f>
        <v>0</v>
      </c>
      <c r="Z127" s="472">
        <f t="shared" ref="Z127:Z136" si="209">Z56*(1+$AQ$127)</f>
        <v>0</v>
      </c>
      <c r="AA127" s="396">
        <f t="shared" si="168"/>
        <v>0</v>
      </c>
      <c r="AB127" s="472">
        <f t="shared" ref="AB127:AB136" si="210">AB56</f>
        <v>0</v>
      </c>
      <c r="AC127" s="472">
        <f t="shared" ref="AC127:AC136" si="211">AC56*(1+$AQ$127)</f>
        <v>0</v>
      </c>
      <c r="AD127" s="396">
        <f t="shared" si="170"/>
        <v>0</v>
      </c>
      <c r="AE127" s="472">
        <f t="shared" ref="AE127:AE136" si="212">AE56</f>
        <v>0</v>
      </c>
      <c r="AF127" s="472">
        <f t="shared" ref="AF127:AF136" si="213">AF56*(1+$AQ$127)</f>
        <v>0</v>
      </c>
      <c r="AG127" s="396">
        <f t="shared" si="172"/>
        <v>0</v>
      </c>
      <c r="AH127" s="472">
        <f t="shared" ref="AH127:AH136" si="214">AH56</f>
        <v>0</v>
      </c>
      <c r="AI127" s="472">
        <f t="shared" ref="AI127:AI136" si="215">AI56*(1+$AQ$127)</f>
        <v>0</v>
      </c>
      <c r="AJ127" s="396">
        <f t="shared" si="174"/>
        <v>0</v>
      </c>
      <c r="AK127" s="472">
        <f t="shared" ref="AK127:AK136" si="216">AK56</f>
        <v>0</v>
      </c>
      <c r="AL127" s="472">
        <f t="shared" ref="AL127:AL136" si="217">AL56*(1+$AQ$127)</f>
        <v>0</v>
      </c>
      <c r="AM127" s="396">
        <f t="shared" si="176"/>
        <v>0</v>
      </c>
      <c r="AN127" s="472">
        <f t="shared" ref="AN127:AN136" si="218">AN56</f>
        <v>0</v>
      </c>
      <c r="AO127" s="473">
        <f t="shared" ref="AO127:AO136" si="219">AO56*(1+$AQ$127)</f>
        <v>0</v>
      </c>
      <c r="AP127" s="474">
        <f>AO127-AN127</f>
        <v>0</v>
      </c>
      <c r="AQ127" s="399">
        <f>'Analyza citlivosti - AgendovéIS'!H7</f>
        <v>0</v>
      </c>
    </row>
    <row r="128" spans="1:43" ht="16">
      <c r="A128" s="954"/>
      <c r="B128" s="956"/>
      <c r="C128" s="453" t="s">
        <v>26</v>
      </c>
      <c r="D128" s="454">
        <f t="shared" si="114"/>
        <v>0</v>
      </c>
      <c r="E128" s="455">
        <f t="shared" si="115"/>
        <v>0</v>
      </c>
      <c r="F128" s="456">
        <f t="shared" ref="F128:F136" si="220">I128+L128+O128+AP128</f>
        <v>0</v>
      </c>
      <c r="G128" s="463">
        <f t="shared" ref="G128:G136" si="221">G57</f>
        <v>0</v>
      </c>
      <c r="H128" s="464">
        <f t="shared" ref="H128:H136" si="222">H57*(1+$AQ$127)</f>
        <v>0</v>
      </c>
      <c r="I128" s="405">
        <f t="shared" ref="I128:I136" si="223">H128-G128</f>
        <v>0</v>
      </c>
      <c r="J128" s="464">
        <f t="shared" si="198"/>
        <v>0</v>
      </c>
      <c r="K128" s="464">
        <f t="shared" si="199"/>
        <v>0</v>
      </c>
      <c r="L128" s="405">
        <f t="shared" ref="L128:L136" si="224">K128-J128</f>
        <v>0</v>
      </c>
      <c r="M128" s="464">
        <f t="shared" si="200"/>
        <v>0</v>
      </c>
      <c r="N128" s="464">
        <f t="shared" si="201"/>
        <v>0</v>
      </c>
      <c r="O128" s="405">
        <f t="shared" ref="O128:O136" si="225">N128-M128</f>
        <v>0</v>
      </c>
      <c r="P128" s="464">
        <f t="shared" si="202"/>
        <v>0</v>
      </c>
      <c r="Q128" s="464">
        <f t="shared" si="203"/>
        <v>0</v>
      </c>
      <c r="R128" s="405">
        <f t="shared" si="162"/>
        <v>0</v>
      </c>
      <c r="S128" s="464">
        <f t="shared" si="204"/>
        <v>0</v>
      </c>
      <c r="T128" s="464">
        <f t="shared" si="205"/>
        <v>0</v>
      </c>
      <c r="U128" s="405">
        <f t="shared" si="164"/>
        <v>0</v>
      </c>
      <c r="V128" s="464">
        <f t="shared" si="206"/>
        <v>0</v>
      </c>
      <c r="W128" s="464">
        <f t="shared" si="207"/>
        <v>0</v>
      </c>
      <c r="X128" s="405">
        <f t="shared" si="166"/>
        <v>0</v>
      </c>
      <c r="Y128" s="464">
        <f t="shared" si="208"/>
        <v>0</v>
      </c>
      <c r="Z128" s="464">
        <f t="shared" si="209"/>
        <v>0</v>
      </c>
      <c r="AA128" s="405">
        <f t="shared" si="168"/>
        <v>0</v>
      </c>
      <c r="AB128" s="464">
        <f t="shared" si="210"/>
        <v>0</v>
      </c>
      <c r="AC128" s="464">
        <f t="shared" si="211"/>
        <v>0</v>
      </c>
      <c r="AD128" s="405">
        <f t="shared" si="170"/>
        <v>0</v>
      </c>
      <c r="AE128" s="464">
        <f t="shared" si="212"/>
        <v>0</v>
      </c>
      <c r="AF128" s="464">
        <f t="shared" si="213"/>
        <v>0</v>
      </c>
      <c r="AG128" s="405">
        <f t="shared" si="172"/>
        <v>0</v>
      </c>
      <c r="AH128" s="464">
        <f t="shared" si="214"/>
        <v>0</v>
      </c>
      <c r="AI128" s="464">
        <f t="shared" si="215"/>
        <v>0</v>
      </c>
      <c r="AJ128" s="405">
        <f t="shared" si="174"/>
        <v>0</v>
      </c>
      <c r="AK128" s="464">
        <f t="shared" si="216"/>
        <v>0</v>
      </c>
      <c r="AL128" s="464">
        <f t="shared" si="217"/>
        <v>0</v>
      </c>
      <c r="AM128" s="405">
        <f t="shared" si="176"/>
        <v>0</v>
      </c>
      <c r="AN128" s="464">
        <f t="shared" si="218"/>
        <v>0</v>
      </c>
      <c r="AO128" s="465">
        <f t="shared" si="219"/>
        <v>0</v>
      </c>
      <c r="AP128" s="407">
        <f t="shared" ref="AP128:AP136" si="226">AO128-AN128</f>
        <v>0</v>
      </c>
    </row>
    <row r="129" spans="1:42" ht="16">
      <c r="A129" s="954"/>
      <c r="B129" s="956"/>
      <c r="C129" s="453" t="s">
        <v>27</v>
      </c>
      <c r="D129" s="454">
        <f t="shared" si="114"/>
        <v>0</v>
      </c>
      <c r="E129" s="455">
        <f t="shared" si="115"/>
        <v>0</v>
      </c>
      <c r="F129" s="456">
        <f t="shared" si="220"/>
        <v>0</v>
      </c>
      <c r="G129" s="463">
        <f t="shared" si="221"/>
        <v>0</v>
      </c>
      <c r="H129" s="464">
        <f t="shared" si="222"/>
        <v>0</v>
      </c>
      <c r="I129" s="405">
        <f t="shared" si="223"/>
        <v>0</v>
      </c>
      <c r="J129" s="464">
        <f t="shared" si="198"/>
        <v>0</v>
      </c>
      <c r="K129" s="464">
        <f t="shared" si="199"/>
        <v>0</v>
      </c>
      <c r="L129" s="405">
        <f t="shared" si="224"/>
        <v>0</v>
      </c>
      <c r="M129" s="464">
        <f t="shared" si="200"/>
        <v>0</v>
      </c>
      <c r="N129" s="464">
        <f t="shared" si="201"/>
        <v>0</v>
      </c>
      <c r="O129" s="405">
        <f t="shared" si="225"/>
        <v>0</v>
      </c>
      <c r="P129" s="464">
        <f t="shared" si="202"/>
        <v>0</v>
      </c>
      <c r="Q129" s="464">
        <f t="shared" si="203"/>
        <v>0</v>
      </c>
      <c r="R129" s="405">
        <f t="shared" si="162"/>
        <v>0</v>
      </c>
      <c r="S129" s="464">
        <f t="shared" si="204"/>
        <v>0</v>
      </c>
      <c r="T129" s="464">
        <f t="shared" si="205"/>
        <v>0</v>
      </c>
      <c r="U129" s="405">
        <f t="shared" si="164"/>
        <v>0</v>
      </c>
      <c r="V129" s="464">
        <f t="shared" si="206"/>
        <v>0</v>
      </c>
      <c r="W129" s="464">
        <f t="shared" si="207"/>
        <v>0</v>
      </c>
      <c r="X129" s="405">
        <f t="shared" si="166"/>
        <v>0</v>
      </c>
      <c r="Y129" s="464">
        <f t="shared" si="208"/>
        <v>0</v>
      </c>
      <c r="Z129" s="464">
        <f t="shared" si="209"/>
        <v>0</v>
      </c>
      <c r="AA129" s="405">
        <f t="shared" si="168"/>
        <v>0</v>
      </c>
      <c r="AB129" s="464">
        <f t="shared" si="210"/>
        <v>0</v>
      </c>
      <c r="AC129" s="464">
        <f t="shared" si="211"/>
        <v>0</v>
      </c>
      <c r="AD129" s="405">
        <f t="shared" si="170"/>
        <v>0</v>
      </c>
      <c r="AE129" s="464">
        <f t="shared" si="212"/>
        <v>0</v>
      </c>
      <c r="AF129" s="464">
        <f t="shared" si="213"/>
        <v>0</v>
      </c>
      <c r="AG129" s="405">
        <f t="shared" si="172"/>
        <v>0</v>
      </c>
      <c r="AH129" s="464">
        <f t="shared" si="214"/>
        <v>0</v>
      </c>
      <c r="AI129" s="464">
        <f t="shared" si="215"/>
        <v>0</v>
      </c>
      <c r="AJ129" s="405">
        <f t="shared" si="174"/>
        <v>0</v>
      </c>
      <c r="AK129" s="464">
        <f t="shared" si="216"/>
        <v>0</v>
      </c>
      <c r="AL129" s="464">
        <f t="shared" si="217"/>
        <v>0</v>
      </c>
      <c r="AM129" s="405">
        <f t="shared" si="176"/>
        <v>0</v>
      </c>
      <c r="AN129" s="464">
        <f t="shared" si="218"/>
        <v>0</v>
      </c>
      <c r="AO129" s="465">
        <f t="shared" si="219"/>
        <v>0</v>
      </c>
      <c r="AP129" s="407">
        <f t="shared" si="226"/>
        <v>0</v>
      </c>
    </row>
    <row r="130" spans="1:42" ht="16">
      <c r="A130" s="954"/>
      <c r="B130" s="956"/>
      <c r="C130" s="453" t="s">
        <v>28</v>
      </c>
      <c r="D130" s="454">
        <f t="shared" si="114"/>
        <v>0</v>
      </c>
      <c r="E130" s="455">
        <f t="shared" si="115"/>
        <v>0</v>
      </c>
      <c r="F130" s="456">
        <f t="shared" si="220"/>
        <v>0</v>
      </c>
      <c r="G130" s="463">
        <f t="shared" si="221"/>
        <v>0</v>
      </c>
      <c r="H130" s="464">
        <f t="shared" si="222"/>
        <v>0</v>
      </c>
      <c r="I130" s="405">
        <f t="shared" si="223"/>
        <v>0</v>
      </c>
      <c r="J130" s="464">
        <f t="shared" si="198"/>
        <v>0</v>
      </c>
      <c r="K130" s="464">
        <f t="shared" si="199"/>
        <v>0</v>
      </c>
      <c r="L130" s="405">
        <f t="shared" si="224"/>
        <v>0</v>
      </c>
      <c r="M130" s="464">
        <f t="shared" si="200"/>
        <v>0</v>
      </c>
      <c r="N130" s="464">
        <f t="shared" si="201"/>
        <v>0</v>
      </c>
      <c r="O130" s="405">
        <f t="shared" si="225"/>
        <v>0</v>
      </c>
      <c r="P130" s="464">
        <f t="shared" si="202"/>
        <v>0</v>
      </c>
      <c r="Q130" s="464">
        <f t="shared" si="203"/>
        <v>0</v>
      </c>
      <c r="R130" s="405">
        <f t="shared" si="162"/>
        <v>0</v>
      </c>
      <c r="S130" s="464">
        <f t="shared" si="204"/>
        <v>0</v>
      </c>
      <c r="T130" s="464">
        <f t="shared" si="205"/>
        <v>0</v>
      </c>
      <c r="U130" s="405">
        <f t="shared" si="164"/>
        <v>0</v>
      </c>
      <c r="V130" s="464">
        <f t="shared" si="206"/>
        <v>0</v>
      </c>
      <c r="W130" s="464">
        <f t="shared" si="207"/>
        <v>0</v>
      </c>
      <c r="X130" s="405">
        <f t="shared" si="166"/>
        <v>0</v>
      </c>
      <c r="Y130" s="464">
        <f t="shared" si="208"/>
        <v>0</v>
      </c>
      <c r="Z130" s="464">
        <f t="shared" si="209"/>
        <v>0</v>
      </c>
      <c r="AA130" s="405">
        <f t="shared" si="168"/>
        <v>0</v>
      </c>
      <c r="AB130" s="464">
        <f t="shared" si="210"/>
        <v>0</v>
      </c>
      <c r="AC130" s="464">
        <f t="shared" si="211"/>
        <v>0</v>
      </c>
      <c r="AD130" s="405">
        <f t="shared" si="170"/>
        <v>0</v>
      </c>
      <c r="AE130" s="464">
        <f t="shared" si="212"/>
        <v>0</v>
      </c>
      <c r="AF130" s="464">
        <f t="shared" si="213"/>
        <v>0</v>
      </c>
      <c r="AG130" s="405">
        <f t="shared" si="172"/>
        <v>0</v>
      </c>
      <c r="AH130" s="464">
        <f t="shared" si="214"/>
        <v>0</v>
      </c>
      <c r="AI130" s="464">
        <f t="shared" si="215"/>
        <v>0</v>
      </c>
      <c r="AJ130" s="405">
        <f t="shared" si="174"/>
        <v>0</v>
      </c>
      <c r="AK130" s="464">
        <f t="shared" si="216"/>
        <v>0</v>
      </c>
      <c r="AL130" s="464">
        <f t="shared" si="217"/>
        <v>0</v>
      </c>
      <c r="AM130" s="405">
        <f t="shared" si="176"/>
        <v>0</v>
      </c>
      <c r="AN130" s="464">
        <f t="shared" si="218"/>
        <v>0</v>
      </c>
      <c r="AO130" s="465">
        <f t="shared" si="219"/>
        <v>0</v>
      </c>
      <c r="AP130" s="407">
        <f t="shared" si="226"/>
        <v>0</v>
      </c>
    </row>
    <row r="131" spans="1:42" ht="16">
      <c r="A131" s="954"/>
      <c r="B131" s="956"/>
      <c r="C131" s="453" t="s">
        <v>29</v>
      </c>
      <c r="D131" s="454">
        <f t="shared" si="114"/>
        <v>0</v>
      </c>
      <c r="E131" s="455">
        <f t="shared" si="115"/>
        <v>0</v>
      </c>
      <c r="F131" s="456">
        <f t="shared" si="220"/>
        <v>0</v>
      </c>
      <c r="G131" s="463">
        <f t="shared" si="221"/>
        <v>0</v>
      </c>
      <c r="H131" s="464">
        <f t="shared" si="222"/>
        <v>0</v>
      </c>
      <c r="I131" s="405">
        <f t="shared" si="223"/>
        <v>0</v>
      </c>
      <c r="J131" s="464">
        <f t="shared" si="198"/>
        <v>0</v>
      </c>
      <c r="K131" s="464">
        <f t="shared" si="199"/>
        <v>0</v>
      </c>
      <c r="L131" s="405">
        <f t="shared" si="224"/>
        <v>0</v>
      </c>
      <c r="M131" s="464">
        <f t="shared" si="200"/>
        <v>0</v>
      </c>
      <c r="N131" s="464">
        <f t="shared" si="201"/>
        <v>0</v>
      </c>
      <c r="O131" s="405">
        <f t="shared" si="225"/>
        <v>0</v>
      </c>
      <c r="P131" s="464">
        <f t="shared" si="202"/>
        <v>0</v>
      </c>
      <c r="Q131" s="464">
        <f t="shared" si="203"/>
        <v>0</v>
      </c>
      <c r="R131" s="405">
        <f t="shared" si="162"/>
        <v>0</v>
      </c>
      <c r="S131" s="464">
        <f t="shared" si="204"/>
        <v>0</v>
      </c>
      <c r="T131" s="464">
        <f t="shared" si="205"/>
        <v>0</v>
      </c>
      <c r="U131" s="405">
        <f t="shared" si="164"/>
        <v>0</v>
      </c>
      <c r="V131" s="464">
        <f t="shared" si="206"/>
        <v>0</v>
      </c>
      <c r="W131" s="464">
        <f t="shared" si="207"/>
        <v>0</v>
      </c>
      <c r="X131" s="405">
        <f t="shared" si="166"/>
        <v>0</v>
      </c>
      <c r="Y131" s="464">
        <f t="shared" si="208"/>
        <v>0</v>
      </c>
      <c r="Z131" s="464">
        <f t="shared" si="209"/>
        <v>0</v>
      </c>
      <c r="AA131" s="405">
        <f t="shared" si="168"/>
        <v>0</v>
      </c>
      <c r="AB131" s="464">
        <f t="shared" si="210"/>
        <v>0</v>
      </c>
      <c r="AC131" s="464">
        <f t="shared" si="211"/>
        <v>0</v>
      </c>
      <c r="AD131" s="405">
        <f t="shared" si="170"/>
        <v>0</v>
      </c>
      <c r="AE131" s="464">
        <f t="shared" si="212"/>
        <v>0</v>
      </c>
      <c r="AF131" s="464">
        <f t="shared" si="213"/>
        <v>0</v>
      </c>
      <c r="AG131" s="405">
        <f t="shared" si="172"/>
        <v>0</v>
      </c>
      <c r="AH131" s="464">
        <f t="shared" si="214"/>
        <v>0</v>
      </c>
      <c r="AI131" s="464">
        <f t="shared" si="215"/>
        <v>0</v>
      </c>
      <c r="AJ131" s="405">
        <f t="shared" si="174"/>
        <v>0</v>
      </c>
      <c r="AK131" s="464">
        <f t="shared" si="216"/>
        <v>0</v>
      </c>
      <c r="AL131" s="464">
        <f t="shared" si="217"/>
        <v>0</v>
      </c>
      <c r="AM131" s="405">
        <f t="shared" si="176"/>
        <v>0</v>
      </c>
      <c r="AN131" s="464">
        <f t="shared" si="218"/>
        <v>0</v>
      </c>
      <c r="AO131" s="465">
        <f t="shared" si="219"/>
        <v>0</v>
      </c>
      <c r="AP131" s="407">
        <f t="shared" si="226"/>
        <v>0</v>
      </c>
    </row>
    <row r="132" spans="1:42" ht="16">
      <c r="A132" s="954"/>
      <c r="B132" s="956"/>
      <c r="C132" s="453" t="s">
        <v>30</v>
      </c>
      <c r="D132" s="454">
        <f t="shared" ref="D132:E136" si="227">G132+J132+M132+P132+S132+V132+Y132+AB132+AE132+AH132+AK132+AN132</f>
        <v>0</v>
      </c>
      <c r="E132" s="455">
        <f t="shared" si="227"/>
        <v>0</v>
      </c>
      <c r="F132" s="456">
        <f t="shared" si="220"/>
        <v>0</v>
      </c>
      <c r="G132" s="463">
        <f t="shared" si="221"/>
        <v>0</v>
      </c>
      <c r="H132" s="464">
        <f t="shared" si="222"/>
        <v>0</v>
      </c>
      <c r="I132" s="405">
        <f t="shared" si="223"/>
        <v>0</v>
      </c>
      <c r="J132" s="464">
        <f t="shared" si="198"/>
        <v>0</v>
      </c>
      <c r="K132" s="464">
        <f t="shared" si="199"/>
        <v>0</v>
      </c>
      <c r="L132" s="405">
        <f t="shared" si="224"/>
        <v>0</v>
      </c>
      <c r="M132" s="464">
        <f t="shared" si="200"/>
        <v>0</v>
      </c>
      <c r="N132" s="464">
        <f t="shared" si="201"/>
        <v>0</v>
      </c>
      <c r="O132" s="405">
        <f t="shared" si="225"/>
        <v>0</v>
      </c>
      <c r="P132" s="464">
        <f t="shared" si="202"/>
        <v>0</v>
      </c>
      <c r="Q132" s="464">
        <f t="shared" si="203"/>
        <v>0</v>
      </c>
      <c r="R132" s="405">
        <f t="shared" si="162"/>
        <v>0</v>
      </c>
      <c r="S132" s="464">
        <f t="shared" si="204"/>
        <v>0</v>
      </c>
      <c r="T132" s="464">
        <f t="shared" si="205"/>
        <v>0</v>
      </c>
      <c r="U132" s="405">
        <f t="shared" si="164"/>
        <v>0</v>
      </c>
      <c r="V132" s="464">
        <f t="shared" si="206"/>
        <v>0</v>
      </c>
      <c r="W132" s="464">
        <f t="shared" si="207"/>
        <v>0</v>
      </c>
      <c r="X132" s="405">
        <f t="shared" si="166"/>
        <v>0</v>
      </c>
      <c r="Y132" s="464">
        <f t="shared" si="208"/>
        <v>0</v>
      </c>
      <c r="Z132" s="464">
        <f t="shared" si="209"/>
        <v>0</v>
      </c>
      <c r="AA132" s="405">
        <f t="shared" si="168"/>
        <v>0</v>
      </c>
      <c r="AB132" s="464">
        <f t="shared" si="210"/>
        <v>0</v>
      </c>
      <c r="AC132" s="464">
        <f t="shared" si="211"/>
        <v>0</v>
      </c>
      <c r="AD132" s="405">
        <f t="shared" si="170"/>
        <v>0</v>
      </c>
      <c r="AE132" s="464">
        <f t="shared" si="212"/>
        <v>0</v>
      </c>
      <c r="AF132" s="464">
        <f t="shared" si="213"/>
        <v>0</v>
      </c>
      <c r="AG132" s="405">
        <f t="shared" si="172"/>
        <v>0</v>
      </c>
      <c r="AH132" s="464">
        <f t="shared" si="214"/>
        <v>0</v>
      </c>
      <c r="AI132" s="464">
        <f t="shared" si="215"/>
        <v>0</v>
      </c>
      <c r="AJ132" s="405">
        <f t="shared" si="174"/>
        <v>0</v>
      </c>
      <c r="AK132" s="464">
        <f t="shared" si="216"/>
        <v>0</v>
      </c>
      <c r="AL132" s="464">
        <f t="shared" si="217"/>
        <v>0</v>
      </c>
      <c r="AM132" s="405">
        <f t="shared" si="176"/>
        <v>0</v>
      </c>
      <c r="AN132" s="464">
        <f t="shared" si="218"/>
        <v>0</v>
      </c>
      <c r="AO132" s="465">
        <f t="shared" si="219"/>
        <v>0</v>
      </c>
      <c r="AP132" s="407">
        <f t="shared" si="226"/>
        <v>0</v>
      </c>
    </row>
    <row r="133" spans="1:42" ht="16">
      <c r="A133" s="954"/>
      <c r="B133" s="956"/>
      <c r="C133" s="453" t="s">
        <v>31</v>
      </c>
      <c r="D133" s="454">
        <f t="shared" si="227"/>
        <v>0</v>
      </c>
      <c r="E133" s="455">
        <f t="shared" si="227"/>
        <v>0</v>
      </c>
      <c r="F133" s="456">
        <f t="shared" si="220"/>
        <v>0</v>
      </c>
      <c r="G133" s="463">
        <f t="shared" si="221"/>
        <v>0</v>
      </c>
      <c r="H133" s="464">
        <f t="shared" si="222"/>
        <v>0</v>
      </c>
      <c r="I133" s="405">
        <f t="shared" si="223"/>
        <v>0</v>
      </c>
      <c r="J133" s="464">
        <f t="shared" si="198"/>
        <v>0</v>
      </c>
      <c r="K133" s="464">
        <f t="shared" si="199"/>
        <v>0</v>
      </c>
      <c r="L133" s="405">
        <f t="shared" si="224"/>
        <v>0</v>
      </c>
      <c r="M133" s="464">
        <f t="shared" si="200"/>
        <v>0</v>
      </c>
      <c r="N133" s="464">
        <f t="shared" si="201"/>
        <v>0</v>
      </c>
      <c r="O133" s="405">
        <f t="shared" si="225"/>
        <v>0</v>
      </c>
      <c r="P133" s="464">
        <f t="shared" si="202"/>
        <v>0</v>
      </c>
      <c r="Q133" s="464">
        <f t="shared" si="203"/>
        <v>0</v>
      </c>
      <c r="R133" s="405">
        <f t="shared" si="162"/>
        <v>0</v>
      </c>
      <c r="S133" s="464">
        <f t="shared" si="204"/>
        <v>0</v>
      </c>
      <c r="T133" s="464">
        <f t="shared" si="205"/>
        <v>0</v>
      </c>
      <c r="U133" s="405">
        <f t="shared" si="164"/>
        <v>0</v>
      </c>
      <c r="V133" s="464">
        <f t="shared" si="206"/>
        <v>0</v>
      </c>
      <c r="W133" s="464">
        <f t="shared" si="207"/>
        <v>0</v>
      </c>
      <c r="X133" s="405">
        <f t="shared" si="166"/>
        <v>0</v>
      </c>
      <c r="Y133" s="464">
        <f t="shared" si="208"/>
        <v>0</v>
      </c>
      <c r="Z133" s="464">
        <f t="shared" si="209"/>
        <v>0</v>
      </c>
      <c r="AA133" s="405">
        <f t="shared" si="168"/>
        <v>0</v>
      </c>
      <c r="AB133" s="464">
        <f t="shared" si="210"/>
        <v>0</v>
      </c>
      <c r="AC133" s="464">
        <f t="shared" si="211"/>
        <v>0</v>
      </c>
      <c r="AD133" s="405">
        <f t="shared" si="170"/>
        <v>0</v>
      </c>
      <c r="AE133" s="464">
        <f t="shared" si="212"/>
        <v>0</v>
      </c>
      <c r="AF133" s="464">
        <f t="shared" si="213"/>
        <v>0</v>
      </c>
      <c r="AG133" s="405">
        <f t="shared" si="172"/>
        <v>0</v>
      </c>
      <c r="AH133" s="464">
        <f t="shared" si="214"/>
        <v>0</v>
      </c>
      <c r="AI133" s="464">
        <f t="shared" si="215"/>
        <v>0</v>
      </c>
      <c r="AJ133" s="405">
        <f t="shared" si="174"/>
        <v>0</v>
      </c>
      <c r="AK133" s="464">
        <f t="shared" si="216"/>
        <v>0</v>
      </c>
      <c r="AL133" s="464">
        <f t="shared" si="217"/>
        <v>0</v>
      </c>
      <c r="AM133" s="405">
        <f t="shared" si="176"/>
        <v>0</v>
      </c>
      <c r="AN133" s="464">
        <f t="shared" si="218"/>
        <v>0</v>
      </c>
      <c r="AO133" s="465">
        <f t="shared" si="219"/>
        <v>0</v>
      </c>
      <c r="AP133" s="407">
        <f t="shared" si="226"/>
        <v>0</v>
      </c>
    </row>
    <row r="134" spans="1:42" ht="16">
      <c r="A134" s="954"/>
      <c r="B134" s="956"/>
      <c r="C134" s="453" t="s">
        <v>32</v>
      </c>
      <c r="D134" s="454">
        <f t="shared" si="227"/>
        <v>0</v>
      </c>
      <c r="E134" s="455">
        <f t="shared" si="227"/>
        <v>0</v>
      </c>
      <c r="F134" s="456">
        <f t="shared" si="220"/>
        <v>0</v>
      </c>
      <c r="G134" s="463">
        <f t="shared" si="221"/>
        <v>0</v>
      </c>
      <c r="H134" s="464">
        <f t="shared" si="222"/>
        <v>0</v>
      </c>
      <c r="I134" s="405">
        <f t="shared" si="223"/>
        <v>0</v>
      </c>
      <c r="J134" s="464">
        <f t="shared" si="198"/>
        <v>0</v>
      </c>
      <c r="K134" s="464">
        <f t="shared" si="199"/>
        <v>0</v>
      </c>
      <c r="L134" s="405">
        <f t="shared" si="224"/>
        <v>0</v>
      </c>
      <c r="M134" s="464">
        <f t="shared" si="200"/>
        <v>0</v>
      </c>
      <c r="N134" s="464">
        <f t="shared" si="201"/>
        <v>0</v>
      </c>
      <c r="O134" s="405">
        <f t="shared" si="225"/>
        <v>0</v>
      </c>
      <c r="P134" s="464">
        <f t="shared" si="202"/>
        <v>0</v>
      </c>
      <c r="Q134" s="464">
        <f t="shared" si="203"/>
        <v>0</v>
      </c>
      <c r="R134" s="405">
        <f t="shared" si="162"/>
        <v>0</v>
      </c>
      <c r="S134" s="464">
        <f t="shared" si="204"/>
        <v>0</v>
      </c>
      <c r="T134" s="464">
        <f t="shared" si="205"/>
        <v>0</v>
      </c>
      <c r="U134" s="405">
        <f t="shared" si="164"/>
        <v>0</v>
      </c>
      <c r="V134" s="464">
        <f t="shared" si="206"/>
        <v>0</v>
      </c>
      <c r="W134" s="464">
        <f t="shared" si="207"/>
        <v>0</v>
      </c>
      <c r="X134" s="405">
        <f t="shared" si="166"/>
        <v>0</v>
      </c>
      <c r="Y134" s="464">
        <f t="shared" si="208"/>
        <v>0</v>
      </c>
      <c r="Z134" s="464">
        <f t="shared" si="209"/>
        <v>0</v>
      </c>
      <c r="AA134" s="405">
        <f t="shared" si="168"/>
        <v>0</v>
      </c>
      <c r="AB134" s="464">
        <f t="shared" si="210"/>
        <v>0</v>
      </c>
      <c r="AC134" s="464">
        <f t="shared" si="211"/>
        <v>0</v>
      </c>
      <c r="AD134" s="405">
        <f t="shared" si="170"/>
        <v>0</v>
      </c>
      <c r="AE134" s="464">
        <f t="shared" si="212"/>
        <v>0</v>
      </c>
      <c r="AF134" s="464">
        <f t="shared" si="213"/>
        <v>0</v>
      </c>
      <c r="AG134" s="405">
        <f t="shared" si="172"/>
        <v>0</v>
      </c>
      <c r="AH134" s="464">
        <f t="shared" si="214"/>
        <v>0</v>
      </c>
      <c r="AI134" s="464">
        <f t="shared" si="215"/>
        <v>0</v>
      </c>
      <c r="AJ134" s="405">
        <f t="shared" si="174"/>
        <v>0</v>
      </c>
      <c r="AK134" s="464">
        <f t="shared" si="216"/>
        <v>0</v>
      </c>
      <c r="AL134" s="464">
        <f t="shared" si="217"/>
        <v>0</v>
      </c>
      <c r="AM134" s="405">
        <f t="shared" si="176"/>
        <v>0</v>
      </c>
      <c r="AN134" s="464">
        <f t="shared" si="218"/>
        <v>0</v>
      </c>
      <c r="AO134" s="465">
        <f t="shared" si="219"/>
        <v>0</v>
      </c>
      <c r="AP134" s="407">
        <f t="shared" si="226"/>
        <v>0</v>
      </c>
    </row>
    <row r="135" spans="1:42" ht="16">
      <c r="A135" s="954"/>
      <c r="B135" s="956"/>
      <c r="C135" s="453" t="s">
        <v>33</v>
      </c>
      <c r="D135" s="454">
        <f t="shared" si="227"/>
        <v>0</v>
      </c>
      <c r="E135" s="455">
        <f t="shared" si="227"/>
        <v>0</v>
      </c>
      <c r="F135" s="456">
        <f t="shared" si="220"/>
        <v>0</v>
      </c>
      <c r="G135" s="463">
        <f t="shared" si="221"/>
        <v>0</v>
      </c>
      <c r="H135" s="464">
        <f t="shared" si="222"/>
        <v>0</v>
      </c>
      <c r="I135" s="405">
        <f t="shared" si="223"/>
        <v>0</v>
      </c>
      <c r="J135" s="464">
        <f t="shared" si="198"/>
        <v>0</v>
      </c>
      <c r="K135" s="464">
        <f t="shared" si="199"/>
        <v>0</v>
      </c>
      <c r="L135" s="405">
        <f t="shared" si="224"/>
        <v>0</v>
      </c>
      <c r="M135" s="464">
        <f t="shared" si="200"/>
        <v>0</v>
      </c>
      <c r="N135" s="464">
        <f t="shared" si="201"/>
        <v>0</v>
      </c>
      <c r="O135" s="405">
        <f t="shared" si="225"/>
        <v>0</v>
      </c>
      <c r="P135" s="464">
        <f t="shared" si="202"/>
        <v>0</v>
      </c>
      <c r="Q135" s="464">
        <f t="shared" si="203"/>
        <v>0</v>
      </c>
      <c r="R135" s="405">
        <f t="shared" si="162"/>
        <v>0</v>
      </c>
      <c r="S135" s="464">
        <f t="shared" si="204"/>
        <v>0</v>
      </c>
      <c r="T135" s="464">
        <f t="shared" si="205"/>
        <v>0</v>
      </c>
      <c r="U135" s="405">
        <f t="shared" si="164"/>
        <v>0</v>
      </c>
      <c r="V135" s="464">
        <f t="shared" si="206"/>
        <v>0</v>
      </c>
      <c r="W135" s="464">
        <f t="shared" si="207"/>
        <v>0</v>
      </c>
      <c r="X135" s="405">
        <f t="shared" si="166"/>
        <v>0</v>
      </c>
      <c r="Y135" s="464">
        <f t="shared" si="208"/>
        <v>0</v>
      </c>
      <c r="Z135" s="464">
        <f t="shared" si="209"/>
        <v>0</v>
      </c>
      <c r="AA135" s="405">
        <f t="shared" si="168"/>
        <v>0</v>
      </c>
      <c r="AB135" s="464">
        <f t="shared" si="210"/>
        <v>0</v>
      </c>
      <c r="AC135" s="464">
        <f t="shared" si="211"/>
        <v>0</v>
      </c>
      <c r="AD135" s="405">
        <f t="shared" si="170"/>
        <v>0</v>
      </c>
      <c r="AE135" s="464">
        <f t="shared" si="212"/>
        <v>0</v>
      </c>
      <c r="AF135" s="464">
        <f t="shared" si="213"/>
        <v>0</v>
      </c>
      <c r="AG135" s="405">
        <f t="shared" si="172"/>
        <v>0</v>
      </c>
      <c r="AH135" s="464">
        <f t="shared" si="214"/>
        <v>0</v>
      </c>
      <c r="AI135" s="464">
        <f t="shared" si="215"/>
        <v>0</v>
      </c>
      <c r="AJ135" s="405">
        <f t="shared" si="174"/>
        <v>0</v>
      </c>
      <c r="AK135" s="464">
        <f t="shared" si="216"/>
        <v>0</v>
      </c>
      <c r="AL135" s="464">
        <f t="shared" si="217"/>
        <v>0</v>
      </c>
      <c r="AM135" s="405">
        <f t="shared" si="176"/>
        <v>0</v>
      </c>
      <c r="AN135" s="464">
        <f t="shared" si="218"/>
        <v>0</v>
      </c>
      <c r="AO135" s="465">
        <f t="shared" si="219"/>
        <v>0</v>
      </c>
      <c r="AP135" s="407">
        <f t="shared" si="226"/>
        <v>0</v>
      </c>
    </row>
    <row r="136" spans="1:42" ht="17" thickBot="1">
      <c r="A136" s="955"/>
      <c r="B136" s="957"/>
      <c r="C136" s="466" t="s">
        <v>34</v>
      </c>
      <c r="D136" s="454">
        <f t="shared" si="227"/>
        <v>0</v>
      </c>
      <c r="E136" s="455">
        <f t="shared" si="227"/>
        <v>0</v>
      </c>
      <c r="F136" s="467">
        <f t="shared" si="220"/>
        <v>0</v>
      </c>
      <c r="G136" s="468">
        <f t="shared" si="221"/>
        <v>0</v>
      </c>
      <c r="H136" s="469">
        <f t="shared" si="222"/>
        <v>0</v>
      </c>
      <c r="I136" s="412">
        <f t="shared" si="223"/>
        <v>0</v>
      </c>
      <c r="J136" s="469">
        <f t="shared" si="198"/>
        <v>0</v>
      </c>
      <c r="K136" s="469">
        <f t="shared" si="199"/>
        <v>0</v>
      </c>
      <c r="L136" s="412">
        <f t="shared" si="224"/>
        <v>0</v>
      </c>
      <c r="M136" s="469">
        <f t="shared" si="200"/>
        <v>0</v>
      </c>
      <c r="N136" s="469">
        <f t="shared" si="201"/>
        <v>0</v>
      </c>
      <c r="O136" s="412">
        <f t="shared" si="225"/>
        <v>0</v>
      </c>
      <c r="P136" s="469">
        <f t="shared" si="202"/>
        <v>0</v>
      </c>
      <c r="Q136" s="469">
        <f t="shared" si="203"/>
        <v>0</v>
      </c>
      <c r="R136" s="412">
        <f t="shared" si="162"/>
        <v>0</v>
      </c>
      <c r="S136" s="469">
        <f t="shared" si="204"/>
        <v>0</v>
      </c>
      <c r="T136" s="469">
        <f t="shared" si="205"/>
        <v>0</v>
      </c>
      <c r="U136" s="412">
        <f t="shared" si="164"/>
        <v>0</v>
      </c>
      <c r="V136" s="469">
        <f t="shared" si="206"/>
        <v>0</v>
      </c>
      <c r="W136" s="469">
        <f t="shared" si="207"/>
        <v>0</v>
      </c>
      <c r="X136" s="412">
        <f t="shared" si="166"/>
        <v>0</v>
      </c>
      <c r="Y136" s="469">
        <f t="shared" si="208"/>
        <v>0</v>
      </c>
      <c r="Z136" s="469">
        <f t="shared" si="209"/>
        <v>0</v>
      </c>
      <c r="AA136" s="412">
        <f t="shared" si="168"/>
        <v>0</v>
      </c>
      <c r="AB136" s="469">
        <f t="shared" si="210"/>
        <v>0</v>
      </c>
      <c r="AC136" s="469">
        <f t="shared" si="211"/>
        <v>0</v>
      </c>
      <c r="AD136" s="412">
        <f t="shared" si="170"/>
        <v>0</v>
      </c>
      <c r="AE136" s="469">
        <f t="shared" si="212"/>
        <v>0</v>
      </c>
      <c r="AF136" s="469">
        <f t="shared" si="213"/>
        <v>0</v>
      </c>
      <c r="AG136" s="412">
        <f t="shared" si="172"/>
        <v>0</v>
      </c>
      <c r="AH136" s="469">
        <f t="shared" si="214"/>
        <v>0</v>
      </c>
      <c r="AI136" s="469">
        <f t="shared" si="215"/>
        <v>0</v>
      </c>
      <c r="AJ136" s="412">
        <f t="shared" si="174"/>
        <v>0</v>
      </c>
      <c r="AK136" s="469">
        <f t="shared" si="216"/>
        <v>0</v>
      </c>
      <c r="AL136" s="469">
        <f t="shared" si="217"/>
        <v>0</v>
      </c>
      <c r="AM136" s="412">
        <f t="shared" si="176"/>
        <v>0</v>
      </c>
      <c r="AN136" s="469">
        <f t="shared" si="218"/>
        <v>0</v>
      </c>
      <c r="AO136" s="470">
        <f t="shared" si="219"/>
        <v>0</v>
      </c>
      <c r="AP136" s="414">
        <f t="shared" si="226"/>
        <v>0</v>
      </c>
    </row>
  </sheetData>
  <sheetProtection insertColumns="0" deleteColumns="0"/>
  <mergeCells count="59">
    <mergeCell ref="AK1:AM1"/>
    <mergeCell ref="AK2:AM2"/>
    <mergeCell ref="P1:R1"/>
    <mergeCell ref="P2:R2"/>
    <mergeCell ref="S1:U1"/>
    <mergeCell ref="S2:U2"/>
    <mergeCell ref="V1:X1"/>
    <mergeCell ref="V2:X2"/>
    <mergeCell ref="Y1:AA1"/>
    <mergeCell ref="AB1:AD1"/>
    <mergeCell ref="AE1:AG1"/>
    <mergeCell ref="AH1:AJ1"/>
    <mergeCell ref="A26:A35"/>
    <mergeCell ref="B26:B35"/>
    <mergeCell ref="A36:A45"/>
    <mergeCell ref="B36:B45"/>
    <mergeCell ref="A56:A65"/>
    <mergeCell ref="B56:B65"/>
    <mergeCell ref="A46:A55"/>
    <mergeCell ref="B46:B55"/>
    <mergeCell ref="A6:A15"/>
    <mergeCell ref="B6:B15"/>
    <mergeCell ref="A16:A25"/>
    <mergeCell ref="B16:B25"/>
    <mergeCell ref="J1:L1"/>
    <mergeCell ref="D1:F1"/>
    <mergeCell ref="G1:I1"/>
    <mergeCell ref="G3:I3"/>
    <mergeCell ref="J3:L3"/>
    <mergeCell ref="G2:I2"/>
    <mergeCell ref="J2:L2"/>
    <mergeCell ref="M1:O1"/>
    <mergeCell ref="AN1:AP1"/>
    <mergeCell ref="A67:A76"/>
    <mergeCell ref="B67:B76"/>
    <mergeCell ref="A127:A136"/>
    <mergeCell ref="B127:B136"/>
    <mergeCell ref="A107:A116"/>
    <mergeCell ref="B107:B116"/>
    <mergeCell ref="A87:A96"/>
    <mergeCell ref="B87:B96"/>
    <mergeCell ref="A117:A126"/>
    <mergeCell ref="B117:B126"/>
    <mergeCell ref="A97:A106"/>
    <mergeCell ref="B97:B106"/>
    <mergeCell ref="A77:A86"/>
    <mergeCell ref="B77:B86"/>
    <mergeCell ref="M2:O2"/>
    <mergeCell ref="AN2:AP2"/>
    <mergeCell ref="M3:O3"/>
    <mergeCell ref="AN3:AP3"/>
    <mergeCell ref="G4:I4"/>
    <mergeCell ref="J4:L4"/>
    <mergeCell ref="M4:O4"/>
    <mergeCell ref="AN4:AP4"/>
    <mergeCell ref="Y2:AA2"/>
    <mergeCell ref="AB2:AD2"/>
    <mergeCell ref="AE2:AG2"/>
    <mergeCell ref="AH2:AJ2"/>
  </mergeCells>
  <pageMargins left="0.7" right="0.7" top="0.75" bottom="0.75" header="0.3" footer="0.3"/>
  <pageSetup paperSize="9" scale="33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CC"/>
    <outlinePr summaryBelow="0" summaryRight="0"/>
  </sheetPr>
  <dimension ref="A1:M44"/>
  <sheetViews>
    <sheetView view="pageBreakPreview" zoomScale="80" zoomScaleNormal="85" zoomScaleSheetLayoutView="80" workbookViewId="0">
      <selection activeCell="C14" activeCellId="3" sqref="C7 C9 C12 C14"/>
    </sheetView>
  </sheetViews>
  <sheetFormatPr baseColWidth="10" defaultColWidth="8.83203125" defaultRowHeight="15" outlineLevelCol="1"/>
  <cols>
    <col min="2" max="2" width="54.1640625" customWidth="1"/>
    <col min="3" max="3" width="18.83203125" customWidth="1"/>
    <col min="4" max="13" width="16" customWidth="1" outlineLevel="1"/>
  </cols>
  <sheetData>
    <row r="1" spans="1:13" ht="21">
      <c r="A1" s="104" t="s">
        <v>102</v>
      </c>
      <c r="B1" s="105"/>
      <c r="D1" s="93"/>
      <c r="E1" s="91"/>
      <c r="F1" s="91"/>
      <c r="G1" s="91"/>
      <c r="H1" s="91"/>
      <c r="I1" s="91"/>
      <c r="J1" s="91"/>
      <c r="K1" s="91"/>
      <c r="L1" s="91"/>
      <c r="M1" s="87"/>
    </row>
    <row r="2" spans="1:13" ht="16">
      <c r="A2" s="106"/>
      <c r="B2" s="92"/>
      <c r="D2" s="89"/>
      <c r="E2" s="89"/>
      <c r="F2" s="89"/>
      <c r="G2" s="89"/>
      <c r="H2" s="89"/>
      <c r="I2" s="89"/>
      <c r="J2" s="89"/>
      <c r="K2" s="89"/>
      <c r="L2" s="89"/>
      <c r="M2" s="83"/>
    </row>
    <row r="3" spans="1:13" ht="16">
      <c r="A3" s="223" t="s">
        <v>192</v>
      </c>
      <c r="B3" s="92"/>
      <c r="D3" s="83"/>
      <c r="E3" s="83"/>
      <c r="F3" s="83"/>
      <c r="G3" s="83"/>
      <c r="H3" s="83"/>
      <c r="I3" s="83"/>
      <c r="J3" s="83"/>
      <c r="K3" s="83"/>
      <c r="L3" s="83"/>
      <c r="M3" s="83"/>
    </row>
    <row r="4" spans="1:13">
      <c r="D4" s="84"/>
      <c r="E4" s="84"/>
      <c r="F4" s="84"/>
      <c r="G4" s="84"/>
      <c r="H4" s="84"/>
      <c r="I4" s="84"/>
      <c r="J4" s="84"/>
      <c r="K4" s="84"/>
      <c r="L4" s="84"/>
      <c r="M4" s="84"/>
    </row>
    <row r="5" spans="1:13" ht="16" thickBot="1">
      <c r="A5" s="93"/>
      <c r="B5" s="94"/>
      <c r="C5" s="88"/>
      <c r="D5" s="968" t="s">
        <v>103</v>
      </c>
      <c r="E5" s="968"/>
      <c r="F5" s="968"/>
      <c r="G5" s="968"/>
      <c r="H5" s="968"/>
      <c r="I5" s="968"/>
      <c r="J5" s="968"/>
      <c r="K5" s="968"/>
      <c r="L5" s="968"/>
      <c r="M5" s="968"/>
    </row>
    <row r="6" spans="1:13" ht="16">
      <c r="A6" s="220"/>
      <c r="B6" s="217" t="s">
        <v>167</v>
      </c>
      <c r="C6" s="98" t="s">
        <v>107</v>
      </c>
      <c r="D6" s="112" t="s">
        <v>25</v>
      </c>
      <c r="E6" s="113" t="s">
        <v>26</v>
      </c>
      <c r="F6" s="113" t="s">
        <v>27</v>
      </c>
      <c r="G6" s="113" t="s">
        <v>28</v>
      </c>
      <c r="H6" s="113" t="s">
        <v>29</v>
      </c>
      <c r="I6" s="113" t="s">
        <v>30</v>
      </c>
      <c r="J6" s="113" t="s">
        <v>31</v>
      </c>
      <c r="K6" s="113" t="s">
        <v>32</v>
      </c>
      <c r="L6" s="113" t="s">
        <v>33</v>
      </c>
      <c r="M6" s="114" t="s">
        <v>34</v>
      </c>
    </row>
    <row r="7" spans="1:13">
      <c r="A7" s="221"/>
      <c r="B7" s="218" t="s">
        <v>110</v>
      </c>
      <c r="C7" s="99">
        <f t="shared" ref="C7:C14" si="0">SUM(D7:M7)</f>
        <v>168000</v>
      </c>
      <c r="D7" s="115">
        <f>'TCO TO BE- SW'!$E5+'TCO TO BE- SW'!$E15</f>
        <v>0</v>
      </c>
      <c r="E7" s="96">
        <f>'TCO TO BE- SW'!$E6+'TCO TO BE- SW'!$E16</f>
        <v>108000</v>
      </c>
      <c r="F7" s="96">
        <f>'TCO TO BE- SW'!$E7+'TCO TO BE- SW'!$E17</f>
        <v>60000</v>
      </c>
      <c r="G7" s="96">
        <f>'TCO TO BE- SW'!$E8+'TCO TO BE- SW'!$E18</f>
        <v>0</v>
      </c>
      <c r="H7" s="96">
        <f>'TCO TO BE- SW'!$E9+'TCO TO BE- SW'!$E19</f>
        <v>0</v>
      </c>
      <c r="I7" s="96">
        <f>'TCO TO BE- SW'!$E10+'TCO TO BE- SW'!$E20</f>
        <v>0</v>
      </c>
      <c r="J7" s="96">
        <f>'TCO TO BE- SW'!$E11+'TCO TO BE- SW'!$E21</f>
        <v>0</v>
      </c>
      <c r="K7" s="96">
        <f>'TCO TO BE- SW'!$E12+'TCO TO BE- SW'!$E22</f>
        <v>0</v>
      </c>
      <c r="L7" s="96">
        <f>'TCO TO BE- SW'!$E13+'TCO TO BE- SW'!$E23</f>
        <v>0</v>
      </c>
      <c r="M7" s="116">
        <f>'TCO TO BE- SW'!$E14+'TCO TO BE- SW'!$E24</f>
        <v>0</v>
      </c>
    </row>
    <row r="8" spans="1:13">
      <c r="A8" s="221"/>
      <c r="B8" s="218" t="s">
        <v>111</v>
      </c>
      <c r="C8" s="99">
        <f t="shared" si="0"/>
        <v>0</v>
      </c>
      <c r="D8" s="115">
        <f>'TCO TO BE- SW'!$E58+'TCO TO BE- SW'!$E68</f>
        <v>0</v>
      </c>
      <c r="E8" s="96">
        <f>'TCO TO BE- SW'!$E59+'TCO TO BE- SW'!$E69</f>
        <v>0</v>
      </c>
      <c r="F8" s="96">
        <f>'TCO TO BE- SW'!$E60+'TCO TO BE- SW'!$E70</f>
        <v>0</v>
      </c>
      <c r="G8" s="96">
        <f>'TCO TO BE- SW'!$E61+'TCO TO BE- SW'!$E71</f>
        <v>0</v>
      </c>
      <c r="H8" s="96">
        <f>'TCO TO BE- SW'!$E62+'TCO TO BE- SW'!$E72</f>
        <v>0</v>
      </c>
      <c r="I8" s="96">
        <f>'TCO TO BE- SW'!$E63+'TCO TO BE- SW'!$E73</f>
        <v>0</v>
      </c>
      <c r="J8" s="96">
        <f>'TCO TO BE- SW'!$E64+'TCO TO BE- SW'!$E74</f>
        <v>0</v>
      </c>
      <c r="K8" s="96">
        <f>'TCO TO BE- SW'!$E65+'TCO TO BE- SW'!$E75</f>
        <v>0</v>
      </c>
      <c r="L8" s="96">
        <f>'TCO TO BE- SW'!$E66+'TCO TO BE- SW'!$E76</f>
        <v>0</v>
      </c>
      <c r="M8" s="116">
        <f>'TCO TO BE- SW'!$E67+'TCO TO BE- SW'!$E77</f>
        <v>0</v>
      </c>
    </row>
    <row r="9" spans="1:13">
      <c r="A9" s="221"/>
      <c r="B9" s="218" t="s">
        <v>112</v>
      </c>
      <c r="C9" s="99">
        <f t="shared" si="0"/>
        <v>10736061</v>
      </c>
      <c r="D9" s="115">
        <f>'TCO TO BE- SW'!$E26+'TCO TO BE- SW'!$E36+'TCO TO BE- SW'!$E46</f>
        <v>482412</v>
      </c>
      <c r="E9" s="96">
        <f>'TCO TO BE- SW'!$E27+'TCO TO BE- SW'!$E37+'TCO TO BE- SW'!$E47</f>
        <v>4650912</v>
      </c>
      <c r="F9" s="96">
        <f>'TCO TO BE- SW'!$E28+'TCO TO BE- SW'!$E38+'TCO TO BE- SW'!$E48</f>
        <v>5602737</v>
      </c>
      <c r="G9" s="96">
        <f>'TCO TO BE- SW'!$E29+'TCO TO BE- SW'!$E39+'TCO TO BE- SW'!$E49</f>
        <v>0</v>
      </c>
      <c r="H9" s="96">
        <f>'TCO TO BE- SW'!$E30+'TCO TO BE- SW'!$E40+'TCO TO BE- SW'!$E50</f>
        <v>0</v>
      </c>
      <c r="I9" s="96">
        <f>'TCO TO BE- SW'!$E31+'TCO TO BE- SW'!$E41+'TCO TO BE- SW'!$E51</f>
        <v>0</v>
      </c>
      <c r="J9" s="96">
        <f>'TCO TO BE- SW'!$E32+'TCO TO BE- SW'!$E42+'TCO TO BE- SW'!$E52</f>
        <v>0</v>
      </c>
      <c r="K9" s="96">
        <f>'TCO TO BE- SW'!$E33+'TCO TO BE- SW'!$E43+'TCO TO BE- SW'!$E53</f>
        <v>0</v>
      </c>
      <c r="L9" s="96">
        <f>'TCO TO BE- SW'!$E34+'TCO TO BE- SW'!$E44+'TCO TO BE- SW'!$E54</f>
        <v>0</v>
      </c>
      <c r="M9" s="116">
        <f>'TCO TO BE- SW'!$E35+'TCO TO BE- SW'!$E45+'TCO TO BE- SW'!$E55</f>
        <v>0</v>
      </c>
    </row>
    <row r="10" spans="1:13">
      <c r="A10" s="221"/>
      <c r="B10" s="218" t="s">
        <v>113</v>
      </c>
      <c r="C10" s="99">
        <f t="shared" si="0"/>
        <v>7210992</v>
      </c>
      <c r="D10" s="115">
        <f>'TCO TO BE- SW'!$E79+'TCO TO BE- SW'!$E89+'TCO TO BE- SW'!$E99+'TCO TO BE- SW'!$E109+'TCO TO BE- SW'!$E119</f>
        <v>0</v>
      </c>
      <c r="E10" s="96">
        <f>'TCO TO BE- SW'!$E80+'TCO TO BE- SW'!$E90+'TCO TO BE- SW'!$E100+'TCO TO BE- SW'!$E110+'TCO TO BE- SW'!$E120</f>
        <v>0</v>
      </c>
      <c r="F10" s="96">
        <f>'TCO TO BE- SW'!$E81+'TCO TO BE- SW'!$E91+'TCO TO BE- SW'!$E101+'TCO TO BE- SW'!$E111+'TCO TO BE- SW'!$E121</f>
        <v>0</v>
      </c>
      <c r="G10" s="96">
        <f>'TCO TO BE- SW'!$E82+'TCO TO BE- SW'!$E92+'TCO TO BE- SW'!$E102+'TCO TO BE- SW'!$E112+'TCO TO BE- SW'!$E122</f>
        <v>1298356</v>
      </c>
      <c r="H10" s="96">
        <f>'TCO TO BE- SW'!$E83+'TCO TO BE- SW'!$E93+'TCO TO BE- SW'!$E103+'TCO TO BE- SW'!$E113+'TCO TO BE- SW'!$E123</f>
        <v>1290856</v>
      </c>
      <c r="I10" s="96">
        <f>'TCO TO BE- SW'!$E84+'TCO TO BE- SW'!$E94+'TCO TO BE- SW'!$E104+'TCO TO BE- SW'!$E114+'TCO TO BE- SW'!$E124</f>
        <v>1063356</v>
      </c>
      <c r="J10" s="96">
        <f>'TCO TO BE- SW'!$E85+'TCO TO BE- SW'!$E95+'TCO TO BE- SW'!$E105+'TCO TO BE- SW'!$E115+'TCO TO BE- SW'!$E125</f>
        <v>860856</v>
      </c>
      <c r="K10" s="96">
        <f>'TCO TO BE- SW'!$E86+'TCO TO BE- SW'!$E96+'TCO TO BE- SW'!$E106+'TCO TO BE- SW'!$E116+'TCO TO BE- SW'!$E126</f>
        <v>868356</v>
      </c>
      <c r="L10" s="96">
        <f>'TCO TO BE- SW'!$E87+'TCO TO BE- SW'!$E97+'TCO TO BE- SW'!$E107+'TCO TO BE- SW'!$E117+'TCO TO BE- SW'!$E127</f>
        <v>960856</v>
      </c>
      <c r="M10" s="116">
        <f>'TCO TO BE- SW'!$E88+'TCO TO BE- SW'!$E98+'TCO TO BE- SW'!$E108+'TCO TO BE- SW'!$E118+'TCO TO BE- SW'!$E128</f>
        <v>868356</v>
      </c>
    </row>
    <row r="11" spans="1:13">
      <c r="A11" s="221"/>
      <c r="B11" s="218" t="s">
        <v>347</v>
      </c>
      <c r="C11" s="99">
        <f t="shared" si="0"/>
        <v>0</v>
      </c>
      <c r="D11" s="115">
        <f>'TCO TO BE- SW'!E151+'TCO TO BE- SW'!E161</f>
        <v>0</v>
      </c>
      <c r="E11" s="96">
        <f>'TCO TO BE- SW'!E152+'TCO TO BE- SW'!E162</f>
        <v>0</v>
      </c>
      <c r="F11" s="96">
        <f>'TCO TO BE- SW'!E153+'TCO TO BE- SW'!E163</f>
        <v>0</v>
      </c>
      <c r="G11" s="96">
        <f>'TCO TO BE- SW'!E154+'TCO TO BE- SW'!E164</f>
        <v>0</v>
      </c>
      <c r="H11" s="96">
        <f>'TCO TO BE- SW'!E155+'TCO TO BE- SW'!E165</f>
        <v>0</v>
      </c>
      <c r="I11" s="96">
        <f>'TCO TO BE- SW'!E156+'TCO TO BE- SW'!E166</f>
        <v>0</v>
      </c>
      <c r="J11" s="96">
        <f>'TCO TO BE- SW'!E157+'TCO TO BE- SW'!E167</f>
        <v>0</v>
      </c>
      <c r="K11" s="96">
        <f>'TCO TO BE- SW'!E158+'TCO TO BE- SW'!E168</f>
        <v>0</v>
      </c>
      <c r="L11" s="96">
        <f>'TCO TO BE- SW'!E159+'TCO TO BE- SW'!E169</f>
        <v>0</v>
      </c>
      <c r="M11" s="116">
        <f>'TCO TO BE- SW'!E160+'TCO TO BE- SW'!E170</f>
        <v>0</v>
      </c>
    </row>
    <row r="12" spans="1:13">
      <c r="A12" s="221"/>
      <c r="B12" s="218" t="s">
        <v>104</v>
      </c>
      <c r="C12" s="99">
        <f t="shared" si="0"/>
        <v>719000</v>
      </c>
      <c r="D12" s="115">
        <f>'TCO TO BE - HW'!$E4+'TCO TO BE - HW'!$E14+'TCO TO BE - HW'!$E24</f>
        <v>0</v>
      </c>
      <c r="E12" s="96">
        <f>'TCO TO BE - HW'!$E5+'TCO TO BE - HW'!$E15+'TCO TO BE - HW'!$E25</f>
        <v>599000</v>
      </c>
      <c r="F12" s="96">
        <f>'TCO TO BE - HW'!$E6+'TCO TO BE - HW'!$E16+'TCO TO BE - HW'!$E26</f>
        <v>120000</v>
      </c>
      <c r="G12" s="96">
        <f>'TCO TO BE - HW'!$E7+'TCO TO BE - HW'!$E17+'TCO TO BE - HW'!$E27</f>
        <v>0</v>
      </c>
      <c r="H12" s="96">
        <f>'TCO TO BE - HW'!$E8+'TCO TO BE - HW'!$E18+'TCO TO BE - HW'!$E28</f>
        <v>0</v>
      </c>
      <c r="I12" s="96">
        <f>'TCO TO BE - HW'!$E9+'TCO TO BE - HW'!$E19+'TCO TO BE - HW'!$E29</f>
        <v>0</v>
      </c>
      <c r="J12" s="96">
        <f>'TCO TO BE - HW'!$E10+'TCO TO BE - HW'!$E20+'TCO TO BE - HW'!$E30</f>
        <v>0</v>
      </c>
      <c r="K12" s="96">
        <f>'TCO TO BE - HW'!$E11+'TCO TO BE - HW'!$E21+'TCO TO BE - HW'!$E31</f>
        <v>0</v>
      </c>
      <c r="L12" s="96">
        <f>'TCO TO BE - HW'!$E12+'TCO TO BE - HW'!$E22+'TCO TO BE - HW'!$E32</f>
        <v>0</v>
      </c>
      <c r="M12" s="116">
        <f>'TCO TO BE - HW'!$E13+'TCO TO BE - HW'!$E23+'TCO TO BE - HW'!$E33</f>
        <v>0</v>
      </c>
    </row>
    <row r="13" spans="1:13">
      <c r="A13" s="221"/>
      <c r="B13" s="218" t="s">
        <v>105</v>
      </c>
      <c r="C13" s="99">
        <f t="shared" si="0"/>
        <v>1405360</v>
      </c>
      <c r="D13" s="115">
        <f>'TCO TO BE - HW'!$E35+'TCO TO BE - HW'!$E45+'TCO TO BE - HW'!$E55+'TCO TO BE - HW'!$E65+'TCO TO BE - HW'!$E75</f>
        <v>0</v>
      </c>
      <c r="E13" s="96">
        <f>'TCO TO BE - HW'!$E36+'TCO TO BE - HW'!$E46+'TCO TO BE - HW'!$E56+'TCO TO BE - HW'!$E66+'TCO TO BE - HW'!$E76</f>
        <v>0</v>
      </c>
      <c r="F13" s="96">
        <f>'TCO TO BE - HW'!$E37+'TCO TO BE - HW'!$E47+'TCO TO BE - HW'!$E57+'TCO TO BE - HW'!$E67+'TCO TO BE - HW'!$E77</f>
        <v>51780</v>
      </c>
      <c r="G13" s="96">
        <f>'TCO TO BE - HW'!$E38+'TCO TO BE - HW'!$E48+'TCO TO BE - HW'!$E58+'TCO TO BE - HW'!$E68+'TCO TO BE - HW'!$E78</f>
        <v>82940</v>
      </c>
      <c r="H13" s="96">
        <f>'TCO TO BE - HW'!$E39+'TCO TO BE - HW'!$E49+'TCO TO BE - HW'!$E59+'TCO TO BE - HW'!$E69+'TCO TO BE - HW'!$E79</f>
        <v>82940</v>
      </c>
      <c r="I13" s="96">
        <f>'TCO TO BE - HW'!$E40+'TCO TO BE - HW'!$E50+'TCO TO BE - HW'!$E60+'TCO TO BE - HW'!$E70+'TCO TO BE - HW'!$E80</f>
        <v>370540</v>
      </c>
      <c r="J13" s="96">
        <f>'TCO TO BE - HW'!$E41+'TCO TO BE - HW'!$E51+'TCO TO BE - HW'!$E61+'TCO TO BE - HW'!$E71+'TCO TO BE - HW'!$E81</f>
        <v>136940</v>
      </c>
      <c r="K13" s="96">
        <f>'TCO TO BE - HW'!$E42+'TCO TO BE - HW'!$E52+'TCO TO BE - HW'!$E62+'TCO TO BE - HW'!$E72+'TCO TO BE - HW'!$E82</f>
        <v>82940</v>
      </c>
      <c r="L13" s="96">
        <f>'TCO TO BE - HW'!$E43+'TCO TO BE - HW'!$E53+'TCO TO BE - HW'!$E63+'TCO TO BE - HW'!$E73+'TCO TO BE - HW'!$E83</f>
        <v>82940</v>
      </c>
      <c r="M13" s="116">
        <f>'TCO TO BE - HW'!$E44+'TCO TO BE - HW'!$E54+'TCO TO BE - HW'!$E64+'TCO TO BE - HW'!$E74+'TCO TO BE - HW'!$E84</f>
        <v>514340</v>
      </c>
    </row>
    <row r="14" spans="1:13" ht="16" thickBot="1">
      <c r="A14" s="221"/>
      <c r="B14" s="495" t="s">
        <v>313</v>
      </c>
      <c r="C14" s="496">
        <f t="shared" si="0"/>
        <v>874854</v>
      </c>
      <c r="D14" s="501">
        <f>'TCO TO BE- SW'!E130+'TCO TO BE- SW'!E140</f>
        <v>296618</v>
      </c>
      <c r="E14" s="502">
        <f>'TCO TO BE- SW'!E131+'TCO TO BE- SW'!E141</f>
        <v>276618</v>
      </c>
      <c r="F14" s="502">
        <f>'TCO TO BE- SW'!E132+'TCO TO BE- SW'!E142</f>
        <v>301618</v>
      </c>
      <c r="G14" s="502">
        <f>'TCO TO BE- SW'!E133+'TCO TO BE- SW'!E143</f>
        <v>0</v>
      </c>
      <c r="H14" s="502">
        <f>'TCO TO BE- SW'!E134+'TCO TO BE- SW'!E144</f>
        <v>0</v>
      </c>
      <c r="I14" s="502">
        <f>'TCO TO BE- SW'!E135+'TCO TO BE- SW'!E145</f>
        <v>0</v>
      </c>
      <c r="J14" s="502">
        <f>'TCO TO BE- SW'!E136+'TCO TO BE- SW'!E146</f>
        <v>0</v>
      </c>
      <c r="K14" s="502">
        <f>'TCO TO BE- SW'!E137+'TCO TO BE- SW'!E147</f>
        <v>0</v>
      </c>
      <c r="L14" s="502">
        <f>'TCO TO BE- SW'!E138+'TCO TO BE- SW'!E148</f>
        <v>0</v>
      </c>
      <c r="M14" s="503">
        <f>'TCO TO BE- SW'!E139+'TCO TO BE- SW'!E149</f>
        <v>0</v>
      </c>
    </row>
    <row r="15" spans="1:13" ht="16" thickBot="1">
      <c r="A15" s="222"/>
      <c r="B15" s="219" t="s">
        <v>106</v>
      </c>
      <c r="C15" s="101">
        <f>SUM(C7:C14)</f>
        <v>21114267</v>
      </c>
      <c r="D15" s="97">
        <f>SUM(D7:D13)</f>
        <v>482412</v>
      </c>
      <c r="E15" s="86">
        <f t="shared" ref="E15:M15" si="1">SUM(E7:E13)</f>
        <v>5357912</v>
      </c>
      <c r="F15" s="86">
        <f t="shared" si="1"/>
        <v>5834517</v>
      </c>
      <c r="G15" s="86">
        <f t="shared" si="1"/>
        <v>1381296</v>
      </c>
      <c r="H15" s="86">
        <f t="shared" si="1"/>
        <v>1373796</v>
      </c>
      <c r="I15" s="86">
        <f t="shared" si="1"/>
        <v>1433896</v>
      </c>
      <c r="J15" s="86">
        <f t="shared" si="1"/>
        <v>997796</v>
      </c>
      <c r="K15" s="86">
        <f t="shared" si="1"/>
        <v>951296</v>
      </c>
      <c r="L15" s="103">
        <f t="shared" si="1"/>
        <v>1043796</v>
      </c>
      <c r="M15" s="102">
        <f t="shared" si="1"/>
        <v>1382696</v>
      </c>
    </row>
    <row r="16" spans="1:13">
      <c r="A16" s="84"/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</row>
    <row r="17" spans="1:13">
      <c r="A17" s="84"/>
      <c r="B17" s="84"/>
      <c r="C17" s="84"/>
      <c r="D17" s="84"/>
      <c r="E17" s="84"/>
      <c r="F17" s="84"/>
      <c r="G17" s="84"/>
      <c r="H17" s="84"/>
      <c r="I17" s="84"/>
      <c r="J17" s="84"/>
      <c r="K17" s="84"/>
      <c r="L17" s="84"/>
      <c r="M17" s="84"/>
    </row>
    <row r="18" spans="1:13" ht="32.25" customHeight="1">
      <c r="A18" s="969" t="s">
        <v>118</v>
      </c>
      <c r="B18" s="969"/>
      <c r="C18" s="969"/>
      <c r="D18" s="90"/>
      <c r="E18" s="89"/>
      <c r="F18" s="89"/>
      <c r="G18" s="89"/>
      <c r="H18" s="89"/>
      <c r="I18" s="89"/>
      <c r="J18" s="89"/>
      <c r="K18" s="89"/>
      <c r="L18" s="89"/>
      <c r="M18" s="83"/>
    </row>
    <row r="19" spans="1:13">
      <c r="A19" s="84"/>
      <c r="B19" s="84"/>
      <c r="C19" s="84"/>
      <c r="D19" s="84"/>
      <c r="E19" s="84"/>
      <c r="F19" s="84"/>
      <c r="G19" s="84"/>
      <c r="H19" s="84"/>
      <c r="I19" s="84"/>
      <c r="J19" s="84"/>
      <c r="K19" s="84"/>
      <c r="L19" s="84"/>
      <c r="M19" s="84"/>
    </row>
    <row r="20" spans="1:13" ht="16" thickBot="1">
      <c r="A20" s="93"/>
      <c r="B20" s="94"/>
      <c r="C20" s="88"/>
      <c r="D20" s="968" t="s">
        <v>103</v>
      </c>
      <c r="E20" s="968"/>
      <c r="F20" s="968"/>
      <c r="G20" s="968"/>
      <c r="H20" s="968"/>
      <c r="I20" s="968"/>
      <c r="J20" s="968"/>
      <c r="K20" s="968"/>
      <c r="L20" s="968"/>
      <c r="M20" s="968"/>
    </row>
    <row r="21" spans="1:13" ht="17" customHeight="1">
      <c r="A21" s="220"/>
      <c r="B21" s="216" t="s">
        <v>225</v>
      </c>
      <c r="C21" s="98" t="s">
        <v>107</v>
      </c>
      <c r="D21" s="112" t="s">
        <v>25</v>
      </c>
      <c r="E21" s="113" t="s">
        <v>26</v>
      </c>
      <c r="F21" s="113" t="s">
        <v>27</v>
      </c>
      <c r="G21" s="113" t="s">
        <v>28</v>
      </c>
      <c r="H21" s="113" t="s">
        <v>29</v>
      </c>
      <c r="I21" s="113" t="s">
        <v>30</v>
      </c>
      <c r="J21" s="113" t="s">
        <v>31</v>
      </c>
      <c r="K21" s="113" t="s">
        <v>32</v>
      </c>
      <c r="L21" s="113" t="s">
        <v>33</v>
      </c>
      <c r="M21" s="114" t="s">
        <v>34</v>
      </c>
    </row>
    <row r="22" spans="1:13" ht="15" customHeight="1">
      <c r="A22" s="221"/>
      <c r="B22" s="110" t="s">
        <v>110</v>
      </c>
      <c r="C22" s="99">
        <v>0</v>
      </c>
      <c r="D22" s="115">
        <v>0</v>
      </c>
      <c r="E22" s="96">
        <v>0</v>
      </c>
      <c r="F22" s="96">
        <v>0</v>
      </c>
      <c r="G22" s="96">
        <v>0</v>
      </c>
      <c r="H22" s="96">
        <v>0</v>
      </c>
      <c r="I22" s="96">
        <v>0</v>
      </c>
      <c r="J22" s="96">
        <v>0</v>
      </c>
      <c r="K22" s="96">
        <v>0</v>
      </c>
      <c r="L22" s="96">
        <v>0</v>
      </c>
      <c r="M22" s="116">
        <v>0</v>
      </c>
    </row>
    <row r="23" spans="1:13" ht="17.25" customHeight="1">
      <c r="A23" s="221"/>
      <c r="B23" s="110" t="s">
        <v>111</v>
      </c>
      <c r="C23" s="99">
        <f>SUM(D23:M23)</f>
        <v>3336076.8000000012</v>
      </c>
      <c r="D23" s="115">
        <f>'TCO AS IS - SW'!E5+'TCO AS IS - SW'!E15</f>
        <v>333607.68000000005</v>
      </c>
      <c r="E23" s="96">
        <f>'TCO AS IS - SW'!E6+'TCO AS IS - SW'!E16</f>
        <v>333607.68000000005</v>
      </c>
      <c r="F23" s="96">
        <f>'TCO AS IS - SW'!E7+'TCO AS IS - SW'!E17</f>
        <v>333607.68000000005</v>
      </c>
      <c r="G23" s="96">
        <f>'TCO AS IS - SW'!E8+'TCO AS IS - SW'!E18</f>
        <v>333607.68000000005</v>
      </c>
      <c r="H23" s="96">
        <f>'TCO AS IS - SW'!E9+'TCO AS IS - SW'!E19</f>
        <v>333607.68000000005</v>
      </c>
      <c r="I23" s="96">
        <f>'TCO AS IS - SW'!E10+'TCO AS IS - SW'!E20</f>
        <v>333607.68000000005</v>
      </c>
      <c r="J23" s="96">
        <f>'TCO AS IS - SW'!E11+'TCO AS IS - SW'!E21</f>
        <v>333607.68000000005</v>
      </c>
      <c r="K23" s="96">
        <f>'TCO AS IS - SW'!E12+'TCO AS IS - SW'!E22</f>
        <v>333607.68000000005</v>
      </c>
      <c r="L23" s="96">
        <f>'TCO AS IS - SW'!E13+'TCO AS IS - SW'!E23</f>
        <v>333607.68000000005</v>
      </c>
      <c r="M23" s="116">
        <f>'TCO AS IS - SW'!E14+'TCO AS IS - SW'!E24</f>
        <v>333607.68000000005</v>
      </c>
    </row>
    <row r="24" spans="1:13">
      <c r="A24" s="221"/>
      <c r="B24" s="110" t="s">
        <v>112</v>
      </c>
      <c r="C24" s="99">
        <v>0</v>
      </c>
      <c r="D24" s="115">
        <v>0</v>
      </c>
      <c r="E24" s="96">
        <v>0</v>
      </c>
      <c r="F24" s="96">
        <v>0</v>
      </c>
      <c r="G24" s="96">
        <v>0</v>
      </c>
      <c r="H24" s="96">
        <v>0</v>
      </c>
      <c r="I24" s="96">
        <v>0</v>
      </c>
      <c r="J24" s="96">
        <v>0</v>
      </c>
      <c r="K24" s="96">
        <v>0</v>
      </c>
      <c r="L24" s="96">
        <v>0</v>
      </c>
      <c r="M24" s="116">
        <v>0</v>
      </c>
    </row>
    <row r="25" spans="1:13">
      <c r="A25" s="221"/>
      <c r="B25" s="110" t="s">
        <v>113</v>
      </c>
      <c r="C25" s="99">
        <f>SUM(D25:M25)</f>
        <v>500910</v>
      </c>
      <c r="D25" s="115">
        <f>'TCO AS IS - SW'!E26+'TCO AS IS - SW'!E36+'TCO AS IS - SW'!E46+'TCO AS IS - SW'!E56+'TCO AS IS - SW'!E66</f>
        <v>50091</v>
      </c>
      <c r="E25" s="96">
        <f>'TCO AS IS - SW'!E27+'TCO AS IS - SW'!E37+'TCO AS IS - SW'!E47+'TCO AS IS - SW'!E57+'TCO AS IS - SW'!E67</f>
        <v>50091</v>
      </c>
      <c r="F25" s="96">
        <f>'TCO AS IS - SW'!E28+'TCO AS IS - SW'!E38+'TCO AS IS - SW'!E48+'TCO AS IS - SW'!E58+'TCO AS IS - SW'!E68</f>
        <v>50091</v>
      </c>
      <c r="G25" s="96">
        <f>'TCO AS IS - SW'!E29+'TCO AS IS - SW'!E39+'TCO AS IS - SW'!E49+'TCO AS IS - SW'!E59+'TCO AS IS - SW'!E69</f>
        <v>50091</v>
      </c>
      <c r="H25" s="96">
        <f>'TCO AS IS - SW'!E30+'TCO AS IS - SW'!E40+'TCO AS IS - SW'!E50+'TCO AS IS - SW'!E60+'TCO AS IS - SW'!E70</f>
        <v>50091</v>
      </c>
      <c r="I25" s="96">
        <f>'TCO AS IS - SW'!E31+'TCO AS IS - SW'!E41+'TCO AS IS - SW'!E51+'TCO AS IS - SW'!E61+'TCO AS IS - SW'!E71</f>
        <v>50091</v>
      </c>
      <c r="J25" s="96">
        <f>'TCO AS IS - SW'!E32+'TCO AS IS - SW'!E42+'TCO AS IS - SW'!E52+'TCO AS IS - SW'!E62+'TCO AS IS - SW'!E72</f>
        <v>50091</v>
      </c>
      <c r="K25" s="96">
        <f>'TCO AS IS - SW'!E33+'TCO AS IS - SW'!E43+'TCO AS IS - SW'!E53+'TCO AS IS - SW'!E63+'TCO AS IS - SW'!E73</f>
        <v>50091</v>
      </c>
      <c r="L25" s="96">
        <f>'TCO AS IS - SW'!E34+'TCO AS IS - SW'!E44+'TCO AS IS - SW'!E54+'TCO AS IS - SW'!E64+'TCO AS IS - SW'!E74</f>
        <v>50091</v>
      </c>
      <c r="M25" s="116">
        <f>'TCO AS IS - SW'!E35+'TCO AS IS - SW'!E45+'TCO AS IS - SW'!E55+'TCO AS IS - SW'!E65+'TCO AS IS - SW'!E75</f>
        <v>50091</v>
      </c>
    </row>
    <row r="26" spans="1:13">
      <c r="A26" s="221"/>
      <c r="B26" s="110" t="s">
        <v>104</v>
      </c>
      <c r="C26" s="99">
        <v>0</v>
      </c>
      <c r="D26" s="115">
        <v>0</v>
      </c>
      <c r="E26" s="96">
        <v>0</v>
      </c>
      <c r="F26" s="96">
        <v>0</v>
      </c>
      <c r="G26" s="96">
        <v>0</v>
      </c>
      <c r="H26" s="96">
        <v>0</v>
      </c>
      <c r="I26" s="96">
        <v>0</v>
      </c>
      <c r="J26" s="96">
        <v>0</v>
      </c>
      <c r="K26" s="96">
        <v>0</v>
      </c>
      <c r="L26" s="96">
        <v>0</v>
      </c>
      <c r="M26" s="116">
        <v>0</v>
      </c>
    </row>
    <row r="27" spans="1:13" ht="16" thickBot="1">
      <c r="A27" s="221"/>
      <c r="B27" s="111" t="s">
        <v>105</v>
      </c>
      <c r="C27" s="100">
        <f>SUM(D27:M27)</f>
        <v>0</v>
      </c>
      <c r="D27" s="117">
        <f>'TCO AS IS - HW'!E4+'TCO AS IS - HW'!E14+'TCO AS IS - HW'!E24+'TCO AS IS - HW'!E34+'TCO AS IS - HW'!E44</f>
        <v>0</v>
      </c>
      <c r="E27" s="118">
        <f>'TCO AS IS - HW'!E5+'TCO AS IS - HW'!E15+'TCO AS IS - HW'!E25+'TCO AS IS - HW'!E35+'TCO AS IS - HW'!E45</f>
        <v>0</v>
      </c>
      <c r="F27" s="118">
        <f>'TCO AS IS - HW'!E6+'TCO AS IS - HW'!E16+'TCO AS IS - HW'!E26+'TCO AS IS - HW'!E36+'TCO AS IS - HW'!E46</f>
        <v>0</v>
      </c>
      <c r="G27" s="118">
        <f>'TCO AS IS - HW'!E7+'TCO AS IS - HW'!E17+'TCO AS IS - HW'!E27+'TCO AS IS - HW'!E37+'TCO AS IS - HW'!E47</f>
        <v>0</v>
      </c>
      <c r="H27" s="118">
        <f>'TCO AS IS - HW'!E8+'TCO AS IS - HW'!E18+'TCO AS IS - HW'!E28+'TCO AS IS - HW'!E38+'TCO AS IS - HW'!E48</f>
        <v>0</v>
      </c>
      <c r="I27" s="118">
        <f>'TCO AS IS - HW'!E9+'TCO AS IS - HW'!E19+'TCO AS IS - HW'!E29+'TCO AS IS - HW'!E39+'TCO AS IS - HW'!E49</f>
        <v>0</v>
      </c>
      <c r="J27" s="118">
        <f>'TCO AS IS - HW'!E10+'TCO AS IS - HW'!E20+'TCO AS IS - HW'!E30+'TCO AS IS - HW'!E40+'TCO AS IS - HW'!E50</f>
        <v>0</v>
      </c>
      <c r="K27" s="118">
        <f>'TCO AS IS - HW'!E11+'TCO AS IS - HW'!E21+'TCO AS IS - HW'!E31+'TCO AS IS - HW'!E41+'TCO AS IS - HW'!E51</f>
        <v>0</v>
      </c>
      <c r="L27" s="118">
        <f>'TCO AS IS - HW'!E12+'TCO AS IS - HW'!E22+'TCO AS IS - HW'!E32+'TCO AS IS - HW'!E42+'TCO AS IS - HW'!E52</f>
        <v>0</v>
      </c>
      <c r="M27" s="119">
        <f>'TCO AS IS - HW'!E13+'TCO AS IS - HW'!E23+'TCO AS IS - HW'!E33+'TCO AS IS - HW'!E43+'TCO AS IS - HW'!E53</f>
        <v>0</v>
      </c>
    </row>
    <row r="28" spans="1:13" ht="16" thickBot="1">
      <c r="A28" s="222"/>
      <c r="B28" s="95" t="s">
        <v>106</v>
      </c>
      <c r="C28" s="101">
        <f t="shared" ref="C28:M28" si="2">SUM(C22:C27)</f>
        <v>3836986.8000000012</v>
      </c>
      <c r="D28" s="97">
        <f t="shared" si="2"/>
        <v>383698.68000000005</v>
      </c>
      <c r="E28" s="86">
        <f t="shared" si="2"/>
        <v>383698.68000000005</v>
      </c>
      <c r="F28" s="86">
        <f t="shared" si="2"/>
        <v>383698.68000000005</v>
      </c>
      <c r="G28" s="86">
        <f t="shared" si="2"/>
        <v>383698.68000000005</v>
      </c>
      <c r="H28" s="86">
        <f t="shared" si="2"/>
        <v>383698.68000000005</v>
      </c>
      <c r="I28" s="86">
        <f t="shared" si="2"/>
        <v>383698.68000000005</v>
      </c>
      <c r="J28" s="86">
        <f t="shared" si="2"/>
        <v>383698.68000000005</v>
      </c>
      <c r="K28" s="86">
        <f t="shared" si="2"/>
        <v>383698.68000000005</v>
      </c>
      <c r="L28" s="103">
        <f t="shared" si="2"/>
        <v>383698.68000000005</v>
      </c>
      <c r="M28" s="102">
        <f t="shared" si="2"/>
        <v>383698.68000000005</v>
      </c>
    </row>
    <row r="29" spans="1:13">
      <c r="A29" s="213"/>
      <c r="B29" s="214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</row>
    <row r="32" spans="1:13" ht="15.75" customHeight="1">
      <c r="A32" s="969" t="s">
        <v>211</v>
      </c>
      <c r="B32" s="969"/>
      <c r="C32" s="969"/>
    </row>
    <row r="34" spans="1:13" ht="16" thickBot="1"/>
    <row r="35" spans="1:13" ht="16">
      <c r="A35" s="220"/>
      <c r="B35" s="216" t="s">
        <v>160</v>
      </c>
      <c r="C35" s="163" t="s">
        <v>107</v>
      </c>
      <c r="D35" s="164" t="s">
        <v>25</v>
      </c>
      <c r="E35" s="165" t="s">
        <v>26</v>
      </c>
      <c r="F35" s="165" t="s">
        <v>27</v>
      </c>
      <c r="G35" s="165" t="s">
        <v>28</v>
      </c>
      <c r="H35" s="165" t="s">
        <v>29</v>
      </c>
      <c r="I35" s="165" t="s">
        <v>30</v>
      </c>
      <c r="J35" s="165" t="s">
        <v>31</v>
      </c>
      <c r="K35" s="165" t="s">
        <v>32</v>
      </c>
      <c r="L35" s="165" t="s">
        <v>33</v>
      </c>
      <c r="M35" s="166" t="s">
        <v>34</v>
      </c>
    </row>
    <row r="36" spans="1:13">
      <c r="A36" s="221"/>
      <c r="B36" s="167" t="s">
        <v>110</v>
      </c>
      <c r="C36" s="168">
        <f>SUM(D36:M36)</f>
        <v>168000</v>
      </c>
      <c r="D36" s="169">
        <f t="shared" ref="D36:M36" si="3">D7-D22</f>
        <v>0</v>
      </c>
      <c r="E36" s="170">
        <f t="shared" si="3"/>
        <v>108000</v>
      </c>
      <c r="F36" s="170">
        <f t="shared" si="3"/>
        <v>60000</v>
      </c>
      <c r="G36" s="170">
        <f t="shared" si="3"/>
        <v>0</v>
      </c>
      <c r="H36" s="170">
        <f t="shared" si="3"/>
        <v>0</v>
      </c>
      <c r="I36" s="170">
        <f t="shared" si="3"/>
        <v>0</v>
      </c>
      <c r="J36" s="170">
        <f t="shared" si="3"/>
        <v>0</v>
      </c>
      <c r="K36" s="170">
        <f t="shared" si="3"/>
        <v>0</v>
      </c>
      <c r="L36" s="170">
        <f t="shared" si="3"/>
        <v>0</v>
      </c>
      <c r="M36" s="180">
        <f t="shared" si="3"/>
        <v>0</v>
      </c>
    </row>
    <row r="37" spans="1:13">
      <c r="A37" s="221"/>
      <c r="B37" s="172" t="s">
        <v>111</v>
      </c>
      <c r="C37" s="168">
        <f t="shared" ref="C37:C43" si="4">SUM(D37:M37)</f>
        <v>-3336076.8000000012</v>
      </c>
      <c r="D37" s="169">
        <f t="shared" ref="D37:M37" si="5">D8-D23</f>
        <v>-333607.68000000005</v>
      </c>
      <c r="E37" s="170">
        <f t="shared" si="5"/>
        <v>-333607.68000000005</v>
      </c>
      <c r="F37" s="170">
        <f t="shared" si="5"/>
        <v>-333607.68000000005</v>
      </c>
      <c r="G37" s="170">
        <f t="shared" si="5"/>
        <v>-333607.68000000005</v>
      </c>
      <c r="H37" s="170">
        <f t="shared" si="5"/>
        <v>-333607.68000000005</v>
      </c>
      <c r="I37" s="170">
        <f t="shared" si="5"/>
        <v>-333607.68000000005</v>
      </c>
      <c r="J37" s="170">
        <f t="shared" si="5"/>
        <v>-333607.68000000005</v>
      </c>
      <c r="K37" s="170">
        <f t="shared" si="5"/>
        <v>-333607.68000000005</v>
      </c>
      <c r="L37" s="181">
        <f t="shared" si="5"/>
        <v>-333607.68000000005</v>
      </c>
      <c r="M37" s="171">
        <f t="shared" si="5"/>
        <v>-333607.68000000005</v>
      </c>
    </row>
    <row r="38" spans="1:13">
      <c r="A38" s="221"/>
      <c r="B38" s="167" t="s">
        <v>112</v>
      </c>
      <c r="C38" s="168">
        <f t="shared" si="4"/>
        <v>10736061</v>
      </c>
      <c r="D38" s="169">
        <f t="shared" ref="D38:M38" si="6">D9-D24</f>
        <v>482412</v>
      </c>
      <c r="E38" s="170">
        <f t="shared" si="6"/>
        <v>4650912</v>
      </c>
      <c r="F38" s="170">
        <f t="shared" si="6"/>
        <v>5602737</v>
      </c>
      <c r="G38" s="170">
        <f t="shared" si="6"/>
        <v>0</v>
      </c>
      <c r="H38" s="170">
        <f t="shared" si="6"/>
        <v>0</v>
      </c>
      <c r="I38" s="170">
        <f t="shared" si="6"/>
        <v>0</v>
      </c>
      <c r="J38" s="170">
        <f t="shared" si="6"/>
        <v>0</v>
      </c>
      <c r="K38" s="170">
        <f t="shared" si="6"/>
        <v>0</v>
      </c>
      <c r="L38" s="181">
        <f t="shared" si="6"/>
        <v>0</v>
      </c>
      <c r="M38" s="171">
        <f t="shared" si="6"/>
        <v>0</v>
      </c>
    </row>
    <row r="39" spans="1:13">
      <c r="A39" s="221"/>
      <c r="B39" s="110" t="s">
        <v>113</v>
      </c>
      <c r="C39" s="168">
        <f t="shared" si="4"/>
        <v>6710082</v>
      </c>
      <c r="D39" s="169">
        <f t="shared" ref="D39:M39" si="7">D10-D25</f>
        <v>-50091</v>
      </c>
      <c r="E39" s="170">
        <f t="shared" si="7"/>
        <v>-50091</v>
      </c>
      <c r="F39" s="170">
        <f t="shared" si="7"/>
        <v>-50091</v>
      </c>
      <c r="G39" s="170">
        <f t="shared" si="7"/>
        <v>1248265</v>
      </c>
      <c r="H39" s="170">
        <f t="shared" si="7"/>
        <v>1240765</v>
      </c>
      <c r="I39" s="170">
        <f t="shared" si="7"/>
        <v>1013265</v>
      </c>
      <c r="J39" s="170">
        <f t="shared" si="7"/>
        <v>810765</v>
      </c>
      <c r="K39" s="170">
        <f t="shared" si="7"/>
        <v>818265</v>
      </c>
      <c r="L39" s="181">
        <f t="shared" si="7"/>
        <v>910765</v>
      </c>
      <c r="M39" s="171">
        <f t="shared" si="7"/>
        <v>818265</v>
      </c>
    </row>
    <row r="40" spans="1:13">
      <c r="A40" s="221"/>
      <c r="B40" s="110" t="s">
        <v>347</v>
      </c>
      <c r="C40" s="168">
        <f t="shared" si="4"/>
        <v>0</v>
      </c>
      <c r="D40" s="169">
        <f t="shared" ref="D40:M40" si="8">D11</f>
        <v>0</v>
      </c>
      <c r="E40" s="170">
        <f t="shared" si="8"/>
        <v>0</v>
      </c>
      <c r="F40" s="170">
        <f t="shared" si="8"/>
        <v>0</v>
      </c>
      <c r="G40" s="170">
        <f t="shared" si="8"/>
        <v>0</v>
      </c>
      <c r="H40" s="170">
        <f t="shared" si="8"/>
        <v>0</v>
      </c>
      <c r="I40" s="170">
        <f t="shared" si="8"/>
        <v>0</v>
      </c>
      <c r="J40" s="170">
        <f t="shared" si="8"/>
        <v>0</v>
      </c>
      <c r="K40" s="170">
        <f t="shared" si="8"/>
        <v>0</v>
      </c>
      <c r="L40" s="181">
        <f t="shared" si="8"/>
        <v>0</v>
      </c>
      <c r="M40" s="171">
        <f t="shared" si="8"/>
        <v>0</v>
      </c>
    </row>
    <row r="41" spans="1:13">
      <c r="A41" s="221"/>
      <c r="B41" s="110" t="s">
        <v>162</v>
      </c>
      <c r="C41" s="168">
        <f t="shared" si="4"/>
        <v>719000</v>
      </c>
      <c r="D41" s="169">
        <f t="shared" ref="D41:M41" si="9">D12-D26</f>
        <v>0</v>
      </c>
      <c r="E41" s="170">
        <f t="shared" si="9"/>
        <v>599000</v>
      </c>
      <c r="F41" s="170">
        <f t="shared" si="9"/>
        <v>120000</v>
      </c>
      <c r="G41" s="170">
        <f t="shared" si="9"/>
        <v>0</v>
      </c>
      <c r="H41" s="170">
        <f t="shared" si="9"/>
        <v>0</v>
      </c>
      <c r="I41" s="170">
        <f t="shared" si="9"/>
        <v>0</v>
      </c>
      <c r="J41" s="170">
        <f t="shared" si="9"/>
        <v>0</v>
      </c>
      <c r="K41" s="170">
        <f t="shared" si="9"/>
        <v>0</v>
      </c>
      <c r="L41" s="181">
        <f t="shared" si="9"/>
        <v>0</v>
      </c>
      <c r="M41" s="171">
        <f t="shared" si="9"/>
        <v>0</v>
      </c>
    </row>
    <row r="42" spans="1:13">
      <c r="A42" s="221"/>
      <c r="B42" s="173" t="s">
        <v>163</v>
      </c>
      <c r="C42" s="174">
        <f t="shared" si="4"/>
        <v>1405360</v>
      </c>
      <c r="D42" s="169">
        <f t="shared" ref="D42:M42" si="10">D13-D27</f>
        <v>0</v>
      </c>
      <c r="E42" s="170">
        <f t="shared" si="10"/>
        <v>0</v>
      </c>
      <c r="F42" s="170">
        <f t="shared" si="10"/>
        <v>51780</v>
      </c>
      <c r="G42" s="170">
        <f t="shared" si="10"/>
        <v>82940</v>
      </c>
      <c r="H42" s="170">
        <f t="shared" si="10"/>
        <v>82940</v>
      </c>
      <c r="I42" s="170">
        <f t="shared" si="10"/>
        <v>370540</v>
      </c>
      <c r="J42" s="170">
        <f t="shared" si="10"/>
        <v>136940</v>
      </c>
      <c r="K42" s="170">
        <f t="shared" si="10"/>
        <v>82940</v>
      </c>
      <c r="L42" s="181">
        <f t="shared" si="10"/>
        <v>82940</v>
      </c>
      <c r="M42" s="171">
        <f t="shared" si="10"/>
        <v>514340</v>
      </c>
    </row>
    <row r="43" spans="1:13" ht="16" thickBot="1">
      <c r="A43" s="221"/>
      <c r="B43" s="110" t="s">
        <v>313</v>
      </c>
      <c r="C43" s="168">
        <f t="shared" si="4"/>
        <v>874854</v>
      </c>
      <c r="D43" s="169">
        <f t="shared" ref="D43:M43" si="11">D14</f>
        <v>296618</v>
      </c>
      <c r="E43" s="170">
        <f t="shared" si="11"/>
        <v>276618</v>
      </c>
      <c r="F43" s="170">
        <f t="shared" si="11"/>
        <v>301618</v>
      </c>
      <c r="G43" s="170">
        <f t="shared" si="11"/>
        <v>0</v>
      </c>
      <c r="H43" s="170">
        <f t="shared" si="11"/>
        <v>0</v>
      </c>
      <c r="I43" s="170">
        <f t="shared" si="11"/>
        <v>0</v>
      </c>
      <c r="J43" s="170">
        <f t="shared" si="11"/>
        <v>0</v>
      </c>
      <c r="K43" s="170">
        <f t="shared" si="11"/>
        <v>0</v>
      </c>
      <c r="L43" s="181">
        <f t="shared" si="11"/>
        <v>0</v>
      </c>
      <c r="M43" s="171">
        <f t="shared" si="11"/>
        <v>0</v>
      </c>
    </row>
    <row r="44" spans="1:13" ht="16" thickBot="1">
      <c r="A44" s="222"/>
      <c r="B44" s="95" t="s">
        <v>106</v>
      </c>
      <c r="C44" s="175">
        <f>SUM(D44:M44)</f>
        <v>16699044.200000003</v>
      </c>
      <c r="D44" s="176">
        <f>SUM(D36:D43)</f>
        <v>395331.31999999995</v>
      </c>
      <c r="E44" s="177">
        <f t="shared" ref="E44:M44" si="12">SUM(E36:E42)</f>
        <v>4974213.32</v>
      </c>
      <c r="F44" s="177">
        <f t="shared" si="12"/>
        <v>5450818.3200000003</v>
      </c>
      <c r="G44" s="177">
        <f t="shared" si="12"/>
        <v>997597.32</v>
      </c>
      <c r="H44" s="177">
        <f t="shared" si="12"/>
        <v>990097.32</v>
      </c>
      <c r="I44" s="177">
        <f t="shared" si="12"/>
        <v>1050197.3199999998</v>
      </c>
      <c r="J44" s="177">
        <f t="shared" si="12"/>
        <v>614097.31999999995</v>
      </c>
      <c r="K44" s="177">
        <f t="shared" si="12"/>
        <v>567597.31999999995</v>
      </c>
      <c r="L44" s="178">
        <f t="shared" si="12"/>
        <v>660097.31999999995</v>
      </c>
      <c r="M44" s="179">
        <f t="shared" si="12"/>
        <v>998997.32</v>
      </c>
    </row>
  </sheetData>
  <mergeCells count="4">
    <mergeCell ref="D5:M5"/>
    <mergeCell ref="A18:C18"/>
    <mergeCell ref="D20:M20"/>
    <mergeCell ref="A32:C32"/>
  </mergeCells>
  <pageMargins left="0.7" right="0.7" top="0.75" bottom="0.75" header="0.3" footer="0.3"/>
  <pageSetup paperSize="9" scale="36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Hárky</vt:lpstr>
      </vt:variant>
      <vt:variant>
        <vt:i4>24</vt:i4>
      </vt:variant>
      <vt:variant>
        <vt:lpstr>Pomenované rozsahy</vt:lpstr>
      </vt:variant>
      <vt:variant>
        <vt:i4>1</vt:i4>
      </vt:variant>
    </vt:vector>
  </HeadingPairs>
  <TitlesOfParts>
    <vt:vector size="25" baseType="lpstr">
      <vt:lpstr>Úvod</vt:lpstr>
      <vt:lpstr>Zoznam hárkov</vt:lpstr>
      <vt:lpstr>Sumarizácia</vt:lpstr>
      <vt:lpstr>CBA - Agendové IS</vt:lpstr>
      <vt:lpstr>Analyza citlivosti - AgendovéIS</vt:lpstr>
      <vt:lpstr>Prínosy - Agendové IS</vt:lpstr>
      <vt:lpstr>Výdavky - Agendové IS</vt:lpstr>
      <vt:lpstr>Parametre - Agendové IS</vt:lpstr>
      <vt:lpstr>TCO</vt:lpstr>
      <vt:lpstr>TCO AS IS - SW</vt:lpstr>
      <vt:lpstr>TCO AS IS - HW</vt:lpstr>
      <vt:lpstr>TCO TO BE- SW</vt:lpstr>
      <vt:lpstr>TCO TO BE - HW</vt:lpstr>
      <vt:lpstr>ROZPAD Rozpočet vývoj Aplikácií</vt:lpstr>
      <vt:lpstr>Rozpočet - vývoj Aplikácií</vt:lpstr>
      <vt:lpstr>Rozpočet - HW a licencie</vt:lpstr>
      <vt:lpstr>Slepý rozpočet č.1</vt:lpstr>
      <vt:lpstr>Slepý rozpočet č.2</vt:lpstr>
      <vt:lpstr>Slepý rozpočet č.3</vt:lpstr>
      <vt:lpstr>Faktory</vt:lpstr>
      <vt:lpstr>Procesné mapy</vt:lpstr>
      <vt:lpstr>Procesy - AS IS</vt:lpstr>
      <vt:lpstr>Procesy - TO BE</vt:lpstr>
      <vt:lpstr>Rozdelenie prínosov</vt:lpstr>
      <vt:lpstr>'Rozpočet - vývoj Aplikácií'!Oblasť_tlače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Gabriel Rusznyák</cp:lastModifiedBy>
  <cp:lastPrinted>2018-08-24T09:21:09Z</cp:lastPrinted>
  <dcterms:created xsi:type="dcterms:W3CDTF">2015-01-29T13:50:20Z</dcterms:created>
  <dcterms:modified xsi:type="dcterms:W3CDTF">2019-02-05T10:43:51Z</dcterms:modified>
  <cp:category/>
</cp:coreProperties>
</file>